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UGA\Regional Symposia\Guidelines\"/>
    </mc:Choice>
  </mc:AlternateContent>
  <xr:revisionPtr revIDLastSave="0" documentId="13_ncr:1_{4890DEEA-BC3E-4ED9-8BF9-3E58736ADA42}" xr6:coauthVersionLast="45" xr6:coauthVersionMax="45" xr10:uidLastSave="{00000000-0000-0000-0000-000000000000}"/>
  <bookViews>
    <workbookView xWindow="-120" yWindow="-120" windowWidth="29040" windowHeight="15630" xr2:uid="{00000000-000D-0000-FFFF-FFFF00000000}"/>
  </bookViews>
  <sheets>
    <sheet name="Template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3" l="1"/>
  <c r="J125" i="13"/>
  <c r="G122" i="13"/>
  <c r="J114" i="13"/>
  <c r="J113" i="13"/>
  <c r="J112" i="13"/>
  <c r="J111" i="13"/>
  <c r="J110" i="13"/>
  <c r="G88" i="13"/>
  <c r="E76" i="13"/>
  <c r="E63" i="13"/>
  <c r="G24" i="13"/>
  <c r="G23" i="13"/>
  <c r="G22" i="13"/>
  <c r="G21" i="13"/>
  <c r="G20" i="13"/>
  <c r="J38" i="13"/>
  <c r="E31" i="13"/>
  <c r="E30" i="13"/>
  <c r="E29" i="13"/>
  <c r="E28" i="13"/>
  <c r="J118" i="13"/>
  <c r="E104" i="13"/>
  <c r="J104" i="13" s="1"/>
  <c r="E103" i="13"/>
  <c r="J103" i="13" s="1"/>
  <c r="E99" i="13"/>
  <c r="J99" i="13" s="1"/>
  <c r="E98" i="13"/>
  <c r="J98" i="13" s="1"/>
  <c r="E97" i="13"/>
  <c r="J97" i="13" s="1"/>
  <c r="E96" i="13"/>
  <c r="J96" i="13" s="1"/>
  <c r="J106" i="13"/>
  <c r="J105" i="13"/>
  <c r="J102" i="13"/>
  <c r="J101" i="13"/>
  <c r="J100" i="13"/>
  <c r="J95" i="13"/>
  <c r="J94" i="13"/>
  <c r="E75" i="13"/>
  <c r="E74" i="13"/>
  <c r="E89" i="13"/>
  <c r="E90" i="13"/>
  <c r="E88" i="13"/>
  <c r="J83" i="13"/>
  <c r="G69" i="13"/>
  <c r="G68" i="13"/>
  <c r="G67" i="13"/>
  <c r="G66" i="13"/>
  <c r="G65" i="13"/>
  <c r="G64" i="13"/>
  <c r="G63" i="13"/>
  <c r="E62" i="13"/>
  <c r="E61" i="13"/>
  <c r="E60" i="13"/>
  <c r="E59" i="13"/>
  <c r="G60" i="13"/>
  <c r="G59" i="13"/>
  <c r="E58" i="13"/>
  <c r="E57" i="13"/>
  <c r="E56" i="13"/>
  <c r="G55" i="13"/>
  <c r="G54" i="13"/>
  <c r="G53" i="13"/>
  <c r="G52" i="13"/>
  <c r="G51" i="13"/>
  <c r="G50" i="13"/>
  <c r="G49" i="13"/>
  <c r="G48" i="13"/>
  <c r="G47" i="13"/>
  <c r="G46" i="13"/>
  <c r="J37" i="13" l="1"/>
  <c r="J36" i="13" l="1"/>
  <c r="J35" i="13"/>
  <c r="J29" i="13"/>
  <c r="J30" i="13"/>
  <c r="J31" i="13"/>
  <c r="J28" i="13"/>
  <c r="J32" i="13" s="1"/>
  <c r="J21" i="13"/>
  <c r="J22" i="13"/>
  <c r="J23" i="13"/>
  <c r="J24" i="13"/>
  <c r="J20" i="13"/>
  <c r="J119" i="13"/>
  <c r="J122" i="13"/>
  <c r="J121" i="13"/>
  <c r="J120" i="13"/>
  <c r="J75" i="13"/>
  <c r="J76" i="13"/>
  <c r="J77" i="13"/>
  <c r="J78" i="13"/>
  <c r="J79" i="13"/>
  <c r="J80" i="13"/>
  <c r="J81" i="13"/>
  <c r="J82" i="13"/>
  <c r="J84" i="13"/>
  <c r="J85" i="13"/>
  <c r="J86" i="13"/>
  <c r="J87" i="13"/>
  <c r="J88" i="13"/>
  <c r="J89" i="13"/>
  <c r="J90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46" i="13"/>
  <c r="J39" i="13" l="1"/>
  <c r="J25" i="13"/>
  <c r="J123" i="13"/>
  <c r="J107" i="13"/>
  <c r="J115" i="13"/>
  <c r="J71" i="13"/>
  <c r="J41" i="13" l="1"/>
  <c r="J74" i="13"/>
  <c r="J91" i="13" s="1"/>
  <c r="D14" i="13" l="1"/>
  <c r="D16" i="13" l="1"/>
</calcChain>
</file>

<file path=xl/sharedStrings.xml><?xml version="1.0" encoding="utf-8"?>
<sst xmlns="http://schemas.openxmlformats.org/spreadsheetml/2006/main" count="312" uniqueCount="154">
  <si>
    <t>Event</t>
  </si>
  <si>
    <t>Venue</t>
  </si>
  <si>
    <t>QTY</t>
  </si>
  <si>
    <t>I</t>
  </si>
  <si>
    <t>II</t>
  </si>
  <si>
    <t>set</t>
  </si>
  <si>
    <t>III</t>
  </si>
  <si>
    <t>IV</t>
  </si>
  <si>
    <t>person</t>
  </si>
  <si>
    <t xml:space="preserve">times </t>
  </si>
  <si>
    <t>days</t>
  </si>
  <si>
    <t>day</t>
  </si>
  <si>
    <t>Registration area</t>
  </si>
  <si>
    <t>Conference room</t>
  </si>
  <si>
    <t>Sound system</t>
  </si>
  <si>
    <t xml:space="preserve">Audio </t>
  </si>
  <si>
    <t>Wireless Microphone</t>
  </si>
  <si>
    <t>Screen</t>
  </si>
  <si>
    <t>IUGA staff</t>
  </si>
  <si>
    <t>Coffee break</t>
  </si>
  <si>
    <t>Lunch</t>
  </si>
  <si>
    <t>Exhibition</t>
  </si>
  <si>
    <t>IUGA booth</t>
  </si>
  <si>
    <t>Display booth</t>
  </si>
  <si>
    <t>Lunch break area</t>
  </si>
  <si>
    <t>Laptop</t>
  </si>
  <si>
    <t>Printer</t>
  </si>
  <si>
    <t>Flat screen monitor (mounted)</t>
  </si>
  <si>
    <t>CME accreditation</t>
  </si>
  <si>
    <t>nights</t>
  </si>
  <si>
    <t>time</t>
  </si>
  <si>
    <t>Opening reception</t>
  </si>
  <si>
    <t>Certificate</t>
  </si>
  <si>
    <t>Evaluation form</t>
  </si>
  <si>
    <t>pc</t>
  </si>
  <si>
    <t>Vertical Banner</t>
  </si>
  <si>
    <t>Horizontal Banner</t>
  </si>
  <si>
    <t>Backwall</t>
  </si>
  <si>
    <t>Stationery</t>
  </si>
  <si>
    <t>Pen</t>
  </si>
  <si>
    <t>Writing pad</t>
  </si>
  <si>
    <t>Total Material Expenses</t>
  </si>
  <si>
    <t>VENUE EXPENSES</t>
  </si>
  <si>
    <t>Total Venue Expenses</t>
  </si>
  <si>
    <t>CONGRESS REGISTRATION</t>
  </si>
  <si>
    <t>Member</t>
  </si>
  <si>
    <t>Non Member</t>
  </si>
  <si>
    <t>Total Sponsor Revenue</t>
  </si>
  <si>
    <t>booth</t>
  </si>
  <si>
    <t>times</t>
  </si>
  <si>
    <t>Telecommunication</t>
  </si>
  <si>
    <t>Workshop rooms</t>
  </si>
  <si>
    <t>Projector</t>
  </si>
  <si>
    <t>Name badges + hanger</t>
  </si>
  <si>
    <t>Equipment @ Registration area</t>
  </si>
  <si>
    <t>Equipment @ IUGA booth</t>
  </si>
  <si>
    <t>Microphone @ podium</t>
  </si>
  <si>
    <t>ticket</t>
  </si>
  <si>
    <t>return</t>
  </si>
  <si>
    <t>UNIT</t>
  </si>
  <si>
    <t>room</t>
  </si>
  <si>
    <t>rooms</t>
  </si>
  <si>
    <t>mic</t>
  </si>
  <si>
    <t>pcs</t>
  </si>
  <si>
    <t>company</t>
  </si>
  <si>
    <t>Visual for symposium</t>
  </si>
  <si>
    <t>Visual for workshop</t>
  </si>
  <si>
    <t>Airport transfer in home country</t>
  </si>
  <si>
    <t>Miscellaneous</t>
  </si>
  <si>
    <t xml:space="preserve">Workshop </t>
  </si>
  <si>
    <t>Material</t>
  </si>
  <si>
    <t>:</t>
  </si>
  <si>
    <t>persons</t>
  </si>
  <si>
    <t xml:space="preserve">PUBLICATION &amp; MATERIAL CONGRESS </t>
  </si>
  <si>
    <t>V</t>
  </si>
  <si>
    <t>OTHER</t>
  </si>
  <si>
    <t>Total Human Resource Expenses</t>
  </si>
  <si>
    <t>Total Other Expenses</t>
  </si>
  <si>
    <t>event</t>
  </si>
  <si>
    <t>Fellow/Resident/Trainee</t>
  </si>
  <si>
    <t>Nurse/Physiotherapist</t>
  </si>
  <si>
    <t>Catering</t>
  </si>
  <si>
    <t>attendees</t>
  </si>
  <si>
    <t>Other faculty/staff meal expenses</t>
  </si>
  <si>
    <t>Promotion</t>
  </si>
  <si>
    <t>Communications</t>
  </si>
  <si>
    <t>Printing for the Symposium</t>
  </si>
  <si>
    <r>
      <t xml:space="preserve">Congress Crew -Local </t>
    </r>
    <r>
      <rPr>
        <i/>
        <sz val="9"/>
        <rFont val="Calibri"/>
        <family val="2"/>
        <scheme val="minor"/>
      </rPr>
      <t>(Beyond what is covered by the $2500 contribution for HR Support.)</t>
    </r>
  </si>
  <si>
    <r>
      <t>WORKSHOP REGISTRATION</t>
    </r>
    <r>
      <rPr>
        <b/>
        <i/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(Note: If organizers integrate the workshops into the didactic sessions there is no need for a separate workshop fee.  If they will be held all on one day separate from the congress then a separate fee will be charged as appropriate in that location.)</t>
    </r>
  </si>
  <si>
    <t xml:space="preserve">Workshop title: </t>
  </si>
  <si>
    <r>
      <t xml:space="preserve">SPONSORSHIP  </t>
    </r>
    <r>
      <rPr>
        <i/>
        <sz val="9"/>
        <rFont val="Calibri"/>
        <family val="2"/>
        <scheme val="minor"/>
      </rPr>
      <t>(Note: Sponsorship levels will be determined by the IUGA Office according to the location)</t>
    </r>
  </si>
  <si>
    <r>
      <t xml:space="preserve">Special Events </t>
    </r>
    <r>
      <rPr>
        <i/>
        <sz val="10"/>
        <rFont val="Calibri"/>
        <family val="2"/>
        <scheme val="minor"/>
      </rPr>
      <t>(If appropriate)</t>
    </r>
  </si>
  <si>
    <t>TRANSPORTATION, ACCOMODATION &amp; MAINTENANCE</t>
  </si>
  <si>
    <t>booths</t>
  </si>
  <si>
    <t>Venue (Hospital/University/Hotel)</t>
  </si>
  <si>
    <t>DURATION</t>
  </si>
  <si>
    <t>units</t>
  </si>
  <si>
    <t>Announcement brochure/poster</t>
  </si>
  <si>
    <t>Workshop Supplies</t>
  </si>
  <si>
    <t>item 1</t>
  </si>
  <si>
    <t>Item 2</t>
  </si>
  <si>
    <t>item 3</t>
  </si>
  <si>
    <r>
      <t xml:space="preserve">Organizer pre congress </t>
    </r>
    <r>
      <rPr>
        <i/>
        <sz val="9"/>
        <rFont val="Calibri"/>
        <family val="2"/>
        <scheme val="minor"/>
      </rPr>
      <t xml:space="preserve">(Beyond what is covered by the $2500 contribution for HR Support.) </t>
    </r>
  </si>
  <si>
    <r>
      <t xml:space="preserve">Human resources support </t>
    </r>
    <r>
      <rPr>
        <i/>
        <sz val="10"/>
        <rFont val="Calibri"/>
        <family val="2"/>
        <scheme val="minor"/>
      </rPr>
      <t>(For local administrative help for organizing the meeting as noted in the guidelines)</t>
    </r>
  </si>
  <si>
    <t>Wi-Fi</t>
  </si>
  <si>
    <t>Room + Breakfast + Wi-Fi</t>
  </si>
  <si>
    <t>Total Transportation, Accommodation &amp; Maintenance Expenses</t>
  </si>
  <si>
    <t>IUGA REGIONAL SYMPOSIUM MEETING  - BUDGET</t>
  </si>
  <si>
    <t>IUGA Regional Symposium</t>
  </si>
  <si>
    <t>Faculty Dinner</t>
  </si>
  <si>
    <t>ASSUMPTIONS USED IN BUDGET BELOW:</t>
  </si>
  <si>
    <t>Days</t>
  </si>
  <si>
    <t>Attendees</t>
  </si>
  <si>
    <t xml:space="preserve"> </t>
  </si>
  <si>
    <t>visa</t>
  </si>
  <si>
    <t>travel</t>
  </si>
  <si>
    <r>
      <t xml:space="preserve">Faculty dinner </t>
    </r>
    <r>
      <rPr>
        <i/>
        <sz val="10"/>
        <rFont val="Calibri"/>
        <family val="2"/>
        <scheme val="minor"/>
      </rPr>
      <t>(if applicable)</t>
    </r>
  </si>
  <si>
    <t xml:space="preserve">Meals </t>
  </si>
  <si>
    <t>Faculty, LOC, Staff</t>
  </si>
  <si>
    <t>Travel expenses/reimbursements</t>
  </si>
  <si>
    <t>International faculty (airfare)</t>
  </si>
  <si>
    <t>Regional faculty (airfare)</t>
  </si>
  <si>
    <t>Local faculty (train/car)</t>
  </si>
  <si>
    <t>Airport transfer in host country</t>
  </si>
  <si>
    <t>Visa expenses (if applicable)</t>
  </si>
  <si>
    <t>Mailings, etc.</t>
  </si>
  <si>
    <t>x</t>
  </si>
  <si>
    <t>Program book/flyer</t>
  </si>
  <si>
    <t>MEETING MANAGEMENT &amp; LOCAL ORGANIZING SUPPORT</t>
  </si>
  <si>
    <t>IUGA Meeting Management - CORE PCO activites including program organization and management, onsite staffing, registration, finances, etc., including registration system/fee collection</t>
  </si>
  <si>
    <t>fee</t>
  </si>
  <si>
    <t>UNIT PRICE</t>
  </si>
  <si>
    <t>TOTAL USD</t>
  </si>
  <si>
    <t>REVENUES</t>
  </si>
  <si>
    <t xml:space="preserve">EXPENSES </t>
  </si>
  <si>
    <t>RESULT (SEE SPECIFICATION BELOW)</t>
  </si>
  <si>
    <t>Total Result:</t>
  </si>
  <si>
    <t>Estimated Expenses:</t>
  </si>
  <si>
    <t>Estimated Revenues:</t>
  </si>
  <si>
    <t>General Sponsorship: Local company booth</t>
  </si>
  <si>
    <t>General Sponsorship: Multinational company booth</t>
  </si>
  <si>
    <t>Educational Grants and Support</t>
  </si>
  <si>
    <t>grant</t>
  </si>
  <si>
    <t>Workshops</t>
  </si>
  <si>
    <t>(max 5)</t>
  </si>
  <si>
    <t>Total Workshop Registration Revenue</t>
  </si>
  <si>
    <t>Total Symposium Registration Revenue</t>
  </si>
  <si>
    <t>Total Estimated Revenues</t>
  </si>
  <si>
    <t>Dates</t>
  </si>
  <si>
    <t>(excluding Faculty, LOC, Staff)</t>
  </si>
  <si>
    <t>(2 if no workshops, 3 if separate workshops on 1st day)</t>
  </si>
  <si>
    <t>Accommodation Faculty &amp; IUGA Staff</t>
  </si>
  <si>
    <t>Photographer (if necessary)</t>
  </si>
  <si>
    <t>Total Estimated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</si>
</sst>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[$$-409]* #,##0.00_);_([$$-409]* \(#,##0.00\);_([$$-409]* &quot;-&quot;??_);_(@_)"/>
  </numFmts>
  <fonts count="2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ck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ck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ck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ck">
        <color rgb="FF7F7F7F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6" applyNumberFormat="0" applyAlignment="0" applyProtection="0"/>
  </cellStyleXfs>
  <cellXfs count="152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3" fillId="0" borderId="0" xfId="1" applyFont="1" applyBorder="1"/>
    <xf numFmtId="0" fontId="3" fillId="0" borderId="0" xfId="1" applyFont="1"/>
    <xf numFmtId="0" fontId="4" fillId="0" borderId="0" xfId="1" applyFont="1" applyBorder="1"/>
    <xf numFmtId="0" fontId="3" fillId="0" borderId="3" xfId="1" applyFont="1" applyBorder="1" applyAlignment="1">
      <alignment horizontal="center" vertical="center"/>
    </xf>
    <xf numFmtId="165" fontId="3" fillId="0" borderId="5" xfId="2" applyNumberFormat="1" applyFont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165" fontId="0" fillId="0" borderId="0" xfId="0" applyNumberFormat="1"/>
    <xf numFmtId="0" fontId="3" fillId="0" borderId="1" xfId="0" applyFont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0" fontId="0" fillId="0" borderId="0" xfId="0" applyBorder="1"/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right"/>
    </xf>
    <xf numFmtId="0" fontId="4" fillId="0" borderId="0" xfId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3" xfId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15" xfId="1" applyFont="1" applyFill="1" applyBorder="1" applyAlignment="1">
      <alignment vertical="center" wrapText="1"/>
    </xf>
    <xf numFmtId="0" fontId="3" fillId="0" borderId="0" xfId="1" applyFont="1" applyAlignment="1"/>
    <xf numFmtId="165" fontId="4" fillId="0" borderId="1" xfId="2" applyNumberFormat="1" applyFont="1" applyBorder="1" applyAlignment="1"/>
    <xf numFmtId="165" fontId="4" fillId="0" borderId="0" xfId="2" applyNumberFormat="1" applyFont="1" applyBorder="1" applyAlignment="1"/>
    <xf numFmtId="165" fontId="3" fillId="0" borderId="1" xfId="1" applyNumberFormat="1" applyFont="1" applyBorder="1" applyAlignment="1"/>
    <xf numFmtId="164" fontId="4" fillId="0" borderId="0" xfId="2" applyNumberFormat="1" applyFont="1" applyBorder="1" applyAlignment="1"/>
    <xf numFmtId="165" fontId="3" fillId="0" borderId="1" xfId="1" applyNumberFormat="1" applyFont="1" applyBorder="1" applyAlignment="1">
      <alignment vertical="center"/>
    </xf>
    <xf numFmtId="165" fontId="6" fillId="0" borderId="0" xfId="2" applyNumberFormat="1" applyFont="1" applyBorder="1" applyAlignment="1"/>
    <xf numFmtId="165" fontId="3" fillId="0" borderId="1" xfId="2" applyNumberFormat="1" applyFont="1" applyBorder="1" applyAlignment="1"/>
    <xf numFmtId="165" fontId="6" fillId="0" borderId="1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0" fontId="0" fillId="0" borderId="0" xfId="0" applyAlignment="1"/>
    <xf numFmtId="0" fontId="3" fillId="0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 wrapText="1"/>
    </xf>
    <xf numFmtId="0" fontId="3" fillId="0" borderId="1" xfId="1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6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0" fontId="4" fillId="0" borderId="6" xfId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righ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left"/>
    </xf>
    <xf numFmtId="0" fontId="15" fillId="0" borderId="0" xfId="1" applyFont="1" applyBorder="1"/>
    <xf numFmtId="0" fontId="11" fillId="2" borderId="1" xfId="4" applyBorder="1" applyAlignment="1">
      <alignment horizontal="center" vertical="center" wrapText="1"/>
    </xf>
    <xf numFmtId="0" fontId="11" fillId="2" borderId="1" xfId="4" applyBorder="1" applyAlignment="1">
      <alignment horizontal="center" vertical="center"/>
    </xf>
    <xf numFmtId="165" fontId="11" fillId="2" borderId="6" xfId="4" applyNumberFormat="1" applyBorder="1" applyAlignment="1">
      <alignment vertical="center" wrapText="1"/>
    </xf>
    <xf numFmtId="165" fontId="11" fillId="2" borderId="6" xfId="4" applyNumberFormat="1" applyBorder="1" applyAlignment="1">
      <alignment horizontal="center"/>
    </xf>
    <xf numFmtId="0" fontId="11" fillId="2" borderId="12" xfId="4" applyBorder="1" applyAlignment="1">
      <alignment horizontal="center" vertical="center"/>
    </xf>
    <xf numFmtId="165" fontId="11" fillId="2" borderId="6" xfId="4" applyNumberFormat="1" applyBorder="1" applyAlignment="1">
      <alignment horizontal="center" vertical="center"/>
    </xf>
    <xf numFmtId="165" fontId="11" fillId="2" borderId="6" xfId="4" applyNumberFormat="1" applyBorder="1" applyAlignment="1">
      <alignment horizontal="right"/>
    </xf>
    <xf numFmtId="165" fontId="11" fillId="2" borderId="6" xfId="4" applyNumberFormat="1" applyBorder="1"/>
    <xf numFmtId="165" fontId="3" fillId="0" borderId="1" xfId="1" applyNumberFormat="1" applyFont="1" applyFill="1" applyBorder="1" applyAlignment="1"/>
    <xf numFmtId="0" fontId="3" fillId="0" borderId="3" xfId="0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top" wrapText="1"/>
    </xf>
    <xf numFmtId="0" fontId="3" fillId="0" borderId="6" xfId="1" applyFont="1" applyFill="1" applyBorder="1" applyAlignment="1">
      <alignment vertical="top" wrapText="1"/>
    </xf>
    <xf numFmtId="0" fontId="3" fillId="0" borderId="13" xfId="1" applyFont="1" applyFill="1" applyBorder="1" applyAlignment="1">
      <alignment horizontal="left" vertical="center"/>
    </xf>
    <xf numFmtId="165" fontId="3" fillId="0" borderId="5" xfId="2" applyNumberFormat="1" applyFont="1" applyFill="1" applyBorder="1" applyAlignment="1">
      <alignment horizontal="right" vertical="center"/>
    </xf>
    <xf numFmtId="0" fontId="16" fillId="4" borderId="7" xfId="6" applyFont="1" applyBorder="1" applyAlignment="1">
      <alignment horizontal="center" vertical="center"/>
    </xf>
    <xf numFmtId="0" fontId="16" fillId="4" borderId="7" xfId="6" applyFont="1" applyBorder="1" applyAlignment="1">
      <alignment horizontal="center" vertical="center" wrapText="1"/>
    </xf>
    <xf numFmtId="0" fontId="16" fillId="4" borderId="7" xfId="6" applyFont="1" applyBorder="1" applyAlignment="1">
      <alignment horizontal="center" vertical="center" wrapText="1"/>
    </xf>
    <xf numFmtId="0" fontId="16" fillId="4" borderId="6" xfId="6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6" fillId="4" borderId="7" xfId="6" applyFont="1" applyBorder="1" applyAlignment="1">
      <alignment horizontal="left" vertical="center"/>
    </xf>
    <xf numFmtId="0" fontId="11" fillId="2" borderId="3" xfId="4" applyBorder="1" applyAlignment="1">
      <alignment horizontal="center" vertical="center" wrapText="1"/>
    </xf>
    <xf numFmtId="0" fontId="11" fillId="2" borderId="14" xfId="4" applyBorder="1" applyAlignment="1">
      <alignment horizontal="center" vertical="center" wrapText="1"/>
    </xf>
    <xf numFmtId="0" fontId="11" fillId="2" borderId="12" xfId="4" applyBorder="1" applyAlignment="1">
      <alignment horizontal="center" vertical="center" wrapText="1"/>
    </xf>
    <xf numFmtId="165" fontId="11" fillId="2" borderId="6" xfId="4" applyNumberFormat="1" applyBorder="1" applyAlignment="1">
      <alignment horizontal="right" vertical="center" wrapText="1"/>
    </xf>
    <xf numFmtId="0" fontId="17" fillId="5" borderId="18" xfId="7" applyFont="1" applyBorder="1" applyAlignment="1">
      <alignment horizontal="center" vertical="center"/>
    </xf>
    <xf numFmtId="0" fontId="17" fillId="5" borderId="19" xfId="7" applyFont="1" applyBorder="1" applyAlignment="1">
      <alignment horizontal="center" vertical="center"/>
    </xf>
    <xf numFmtId="0" fontId="17" fillId="5" borderId="16" xfId="7" applyFont="1" applyBorder="1" applyAlignment="1">
      <alignment horizontal="center" vertical="center"/>
    </xf>
    <xf numFmtId="165" fontId="17" fillId="5" borderId="21" xfId="7" applyNumberFormat="1" applyFont="1" applyBorder="1" applyAlignment="1">
      <alignment horizontal="center" vertical="center"/>
    </xf>
    <xf numFmtId="0" fontId="18" fillId="5" borderId="17" xfId="7" applyFont="1" applyBorder="1" applyAlignment="1">
      <alignment horizontal="left" vertical="center"/>
    </xf>
    <xf numFmtId="0" fontId="17" fillId="5" borderId="20" xfId="7" applyFont="1" applyBorder="1" applyAlignment="1">
      <alignment horizontal="left" vertical="center"/>
    </xf>
    <xf numFmtId="0" fontId="19" fillId="3" borderId="23" xfId="5" applyFont="1" applyBorder="1" applyAlignment="1">
      <alignment horizontal="center" vertical="center"/>
    </xf>
    <xf numFmtId="165" fontId="20" fillId="3" borderId="24" xfId="5" applyNumberFormat="1" applyFont="1" applyBorder="1" applyAlignment="1">
      <alignment horizontal="center" vertical="center"/>
    </xf>
    <xf numFmtId="0" fontId="20" fillId="3" borderId="22" xfId="5" applyFont="1" applyBorder="1" applyAlignment="1">
      <alignment horizontal="left" vertical="center"/>
    </xf>
    <xf numFmtId="0" fontId="11" fillId="2" borderId="4" xfId="4" applyBorder="1" applyAlignment="1">
      <alignment horizontal="center" vertical="center"/>
    </xf>
    <xf numFmtId="0" fontId="11" fillId="2" borderId="3" xfId="4" applyBorder="1" applyAlignment="1">
      <alignment horizontal="center" vertical="center"/>
    </xf>
    <xf numFmtId="0" fontId="11" fillId="2" borderId="14" xfId="4" applyBorder="1" applyAlignment="1">
      <alignment horizontal="center" vertical="center"/>
    </xf>
    <xf numFmtId="165" fontId="11" fillId="2" borderId="5" xfId="4" applyNumberFormat="1" applyBorder="1" applyAlignment="1">
      <alignment horizontal="right" vertical="center"/>
    </xf>
    <xf numFmtId="165" fontId="11" fillId="2" borderId="5" xfId="4" applyNumberFormat="1" applyBorder="1" applyAlignment="1">
      <alignment horizontal="right"/>
    </xf>
  </cellXfs>
  <cellStyles count="8">
    <cellStyle name="Bad" xfId="5" builtinId="27"/>
    <cellStyle name="Calculation" xfId="7" builtinId="22"/>
    <cellStyle name="Comma [0] 2" xfId="3" xr:uid="{00000000-0005-0000-0000-000001000000}"/>
    <cellStyle name="Comma 2" xfId="2" xr:uid="{00000000-0005-0000-0000-000002000000}"/>
    <cellStyle name="Good" xfId="4" builtinId="26"/>
    <cellStyle name="Neutral" xfId="6" builtinId="28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5"/>
  <sheetViews>
    <sheetView tabSelected="1" workbookViewId="0">
      <selection sqref="A1:J2"/>
    </sheetView>
  </sheetViews>
  <sheetFormatPr defaultRowHeight="15" x14ac:dyDescent="0.25"/>
  <cols>
    <col min="1" max="1" width="14.7109375" customWidth="1"/>
    <col min="2" max="2" width="3" bestFit="1" customWidth="1"/>
    <col min="3" max="3" width="34.140625" customWidth="1"/>
    <col min="4" max="4" width="26.42578125" bestFit="1" customWidth="1"/>
    <col min="5" max="5" width="5.85546875" customWidth="1"/>
    <col min="6" max="6" width="8.5703125" bestFit="1" customWidth="1"/>
    <col min="7" max="7" width="3" bestFit="1" customWidth="1"/>
    <col min="8" max="8" width="7.28515625" bestFit="1" customWidth="1"/>
    <col min="9" max="9" width="11.5703125" bestFit="1" customWidth="1"/>
    <col min="10" max="10" width="11.5703125" style="51" bestFit="1" customWidth="1"/>
    <col min="11" max="11" width="14.85546875" customWidth="1"/>
    <col min="12" max="13" width="11.5703125" bestFit="1" customWidth="1"/>
  </cols>
  <sheetData>
    <row r="1" spans="1:10" x14ac:dyDescent="0.25">
      <c r="A1" s="58" t="s">
        <v>107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5" t="s">
        <v>0</v>
      </c>
      <c r="B3" s="108" t="s">
        <v>71</v>
      </c>
      <c r="C3" s="5" t="s">
        <v>108</v>
      </c>
      <c r="D3" s="4"/>
      <c r="E3" s="4"/>
      <c r="F3" s="4"/>
      <c r="G3" s="4"/>
      <c r="H3" s="4"/>
      <c r="I3" s="4"/>
      <c r="J3" s="41"/>
    </row>
    <row r="4" spans="1:10" x14ac:dyDescent="0.25">
      <c r="A4" s="5" t="s">
        <v>148</v>
      </c>
      <c r="B4" s="108" t="s">
        <v>71</v>
      </c>
      <c r="C4" s="5"/>
      <c r="D4" s="4"/>
      <c r="E4" s="4"/>
      <c r="F4" s="4"/>
      <c r="G4" s="4"/>
      <c r="H4" s="4"/>
      <c r="I4" s="4"/>
      <c r="J4" s="41"/>
    </row>
    <row r="5" spans="1:10" x14ac:dyDescent="0.25">
      <c r="A5" s="5" t="s">
        <v>1</v>
      </c>
      <c r="B5" s="108" t="s">
        <v>71</v>
      </c>
      <c r="C5" s="5"/>
      <c r="D5" s="4"/>
      <c r="E5" s="4"/>
      <c r="F5" s="4"/>
      <c r="G5" s="4"/>
      <c r="H5" s="4"/>
      <c r="I5" s="4"/>
      <c r="J5" s="41"/>
    </row>
    <row r="6" spans="1:10" x14ac:dyDescent="0.25">
      <c r="A6" s="3"/>
      <c r="B6" s="107"/>
      <c r="C6" s="5"/>
      <c r="D6" s="4"/>
      <c r="E6" s="4"/>
      <c r="F6" s="4"/>
      <c r="G6" s="4"/>
      <c r="H6" s="4"/>
      <c r="I6" s="4"/>
      <c r="J6" s="41"/>
    </row>
    <row r="7" spans="1:10" x14ac:dyDescent="0.25">
      <c r="A7" s="110" t="s">
        <v>110</v>
      </c>
      <c r="B7" s="107"/>
      <c r="D7" s="4"/>
      <c r="E7" s="4"/>
      <c r="F7" s="4"/>
      <c r="G7" s="4"/>
      <c r="H7" s="4"/>
      <c r="I7" s="4"/>
      <c r="J7" s="41"/>
    </row>
    <row r="8" spans="1:10" x14ac:dyDescent="0.25">
      <c r="A8" s="3" t="s">
        <v>111</v>
      </c>
      <c r="B8" s="108" t="s">
        <v>71</v>
      </c>
      <c r="C8" s="109">
        <v>2</v>
      </c>
      <c r="D8" s="4" t="s">
        <v>150</v>
      </c>
      <c r="E8" s="4"/>
      <c r="F8" s="4"/>
      <c r="G8" s="4"/>
      <c r="H8" s="4"/>
      <c r="I8" s="4"/>
      <c r="J8" s="41"/>
    </row>
    <row r="9" spans="1:10" x14ac:dyDescent="0.25">
      <c r="A9" s="3" t="s">
        <v>112</v>
      </c>
      <c r="B9" s="108" t="s">
        <v>71</v>
      </c>
      <c r="C9" s="109">
        <v>200</v>
      </c>
      <c r="D9" s="4" t="s">
        <v>149</v>
      </c>
      <c r="E9" s="4"/>
      <c r="F9" s="4"/>
      <c r="G9" s="4"/>
      <c r="H9" s="4"/>
      <c r="I9" s="4"/>
      <c r="J9" s="41"/>
    </row>
    <row r="10" spans="1:10" x14ac:dyDescent="0.25">
      <c r="A10" s="3" t="s">
        <v>118</v>
      </c>
      <c r="B10" s="108" t="s">
        <v>71</v>
      </c>
      <c r="C10" s="109">
        <v>15</v>
      </c>
      <c r="D10" s="4"/>
      <c r="E10" s="4"/>
      <c r="F10" s="4"/>
      <c r="G10" s="4"/>
      <c r="H10" s="4"/>
      <c r="I10" s="4"/>
      <c r="J10" s="41"/>
    </row>
    <row r="11" spans="1:10" x14ac:dyDescent="0.25">
      <c r="A11" s="3" t="s">
        <v>143</v>
      </c>
      <c r="B11" s="108" t="s">
        <v>71</v>
      </c>
      <c r="C11" s="109">
        <v>0</v>
      </c>
      <c r="D11" s="4" t="s">
        <v>144</v>
      </c>
      <c r="E11" s="4"/>
      <c r="F11" s="4"/>
      <c r="G11" s="4"/>
      <c r="H11" s="4"/>
      <c r="I11" s="4"/>
      <c r="J11" s="41"/>
    </row>
    <row r="12" spans="1:10" ht="15.75" thickBot="1" x14ac:dyDescent="0.3">
      <c r="A12" s="3"/>
      <c r="B12" s="108"/>
      <c r="C12" s="109"/>
      <c r="D12" s="4"/>
      <c r="E12" s="4"/>
      <c r="F12" s="4"/>
      <c r="G12" s="4"/>
      <c r="H12" s="4"/>
      <c r="I12" s="4"/>
      <c r="J12" s="41"/>
    </row>
    <row r="13" spans="1:10" ht="15.75" thickTop="1" x14ac:dyDescent="0.25">
      <c r="B13" s="142" t="s">
        <v>135</v>
      </c>
      <c r="C13" s="138"/>
      <c r="D13" s="139"/>
      <c r="J13"/>
    </row>
    <row r="14" spans="1:10" x14ac:dyDescent="0.25">
      <c r="B14" s="143" t="s">
        <v>138</v>
      </c>
      <c r="C14" s="140"/>
      <c r="D14" s="141">
        <f>J41</f>
        <v>57500</v>
      </c>
      <c r="J14"/>
    </row>
    <row r="15" spans="1:10" x14ac:dyDescent="0.25">
      <c r="B15" s="143" t="s">
        <v>137</v>
      </c>
      <c r="C15" s="140"/>
      <c r="D15" s="141">
        <f>J125</f>
        <v>48557.5</v>
      </c>
      <c r="J15"/>
    </row>
    <row r="16" spans="1:10" ht="19.5" thickBot="1" x14ac:dyDescent="0.3">
      <c r="B16" s="146" t="s">
        <v>136</v>
      </c>
      <c r="C16" s="144"/>
      <c r="D16" s="145">
        <f>D14-D15</f>
        <v>8942.5</v>
      </c>
      <c r="J16"/>
    </row>
    <row r="17" spans="1:10" ht="15.75" thickTop="1" x14ac:dyDescent="0.25">
      <c r="A17" s="3"/>
      <c r="B17" s="108"/>
      <c r="C17" s="109"/>
      <c r="D17" s="4"/>
      <c r="E17" s="4"/>
      <c r="F17" s="4"/>
      <c r="G17" s="4"/>
      <c r="H17" s="4"/>
      <c r="I17" s="4"/>
      <c r="J17" s="41"/>
    </row>
    <row r="18" spans="1:10" x14ac:dyDescent="0.25">
      <c r="A18" s="128"/>
      <c r="B18" s="133" t="s">
        <v>133</v>
      </c>
      <c r="C18" s="128"/>
      <c r="D18" s="128"/>
      <c r="E18" s="129" t="s">
        <v>2</v>
      </c>
      <c r="F18" s="129" t="s">
        <v>59</v>
      </c>
      <c r="G18" s="130" t="s">
        <v>95</v>
      </c>
      <c r="H18" s="132"/>
      <c r="I18" s="129" t="s">
        <v>131</v>
      </c>
      <c r="J18" s="131" t="s">
        <v>132</v>
      </c>
    </row>
    <row r="19" spans="1:10" ht="27.75" customHeight="1" x14ac:dyDescent="0.25">
      <c r="A19" s="87" t="s">
        <v>3</v>
      </c>
      <c r="B19" s="84" t="s">
        <v>88</v>
      </c>
      <c r="C19" s="85"/>
      <c r="D19" s="85"/>
      <c r="E19" s="85"/>
      <c r="F19" s="85"/>
      <c r="G19" s="85"/>
      <c r="H19" s="85"/>
      <c r="I19" s="85"/>
      <c r="J19" s="86"/>
    </row>
    <row r="20" spans="1:10" x14ac:dyDescent="0.25">
      <c r="A20" s="88"/>
      <c r="B20" s="11">
        <v>1</v>
      </c>
      <c r="C20" s="54" t="s">
        <v>89</v>
      </c>
      <c r="D20" s="55"/>
      <c r="E20" s="134">
        <v>25</v>
      </c>
      <c r="F20" s="29" t="s">
        <v>72</v>
      </c>
      <c r="G20" s="135">
        <f>IF($C$11&gt;0,1,0)</f>
        <v>0</v>
      </c>
      <c r="H20" s="39" t="s">
        <v>11</v>
      </c>
      <c r="I20" s="137">
        <v>125</v>
      </c>
      <c r="J20" s="48">
        <f>E20*G20*I20</f>
        <v>0</v>
      </c>
    </row>
    <row r="21" spans="1:10" x14ac:dyDescent="0.25">
      <c r="A21" s="88"/>
      <c r="B21" s="11">
        <v>2</v>
      </c>
      <c r="C21" s="54" t="s">
        <v>89</v>
      </c>
      <c r="D21" s="55"/>
      <c r="E21" s="134">
        <v>25</v>
      </c>
      <c r="F21" s="29" t="s">
        <v>72</v>
      </c>
      <c r="G21" s="135">
        <f>IF($C$11&gt;1,1,0)</f>
        <v>0</v>
      </c>
      <c r="H21" s="39" t="s">
        <v>11</v>
      </c>
      <c r="I21" s="137">
        <v>125</v>
      </c>
      <c r="J21" s="48">
        <f t="shared" ref="J21:J24" si="0">E21*G21*I21</f>
        <v>0</v>
      </c>
    </row>
    <row r="22" spans="1:10" x14ac:dyDescent="0.25">
      <c r="A22" s="88"/>
      <c r="B22" s="11">
        <v>3</v>
      </c>
      <c r="C22" s="54" t="s">
        <v>89</v>
      </c>
      <c r="D22" s="55"/>
      <c r="E22" s="134">
        <v>25</v>
      </c>
      <c r="F22" s="29" t="s">
        <v>72</v>
      </c>
      <c r="G22" s="135">
        <f>IF($C$11&gt;2,1,0)</f>
        <v>0</v>
      </c>
      <c r="H22" s="39" t="s">
        <v>11</v>
      </c>
      <c r="I22" s="137">
        <v>125</v>
      </c>
      <c r="J22" s="48">
        <f t="shared" si="0"/>
        <v>0</v>
      </c>
    </row>
    <row r="23" spans="1:10" x14ac:dyDescent="0.25">
      <c r="A23" s="88"/>
      <c r="B23" s="11">
        <v>4</v>
      </c>
      <c r="C23" s="54" t="s">
        <v>89</v>
      </c>
      <c r="D23" s="55"/>
      <c r="E23" s="134">
        <v>25</v>
      </c>
      <c r="F23" s="29" t="s">
        <v>72</v>
      </c>
      <c r="G23" s="135">
        <f>IF($C$11&gt;3,1,0)</f>
        <v>0</v>
      </c>
      <c r="H23" s="39" t="s">
        <v>11</v>
      </c>
      <c r="I23" s="137">
        <v>125</v>
      </c>
      <c r="J23" s="48">
        <f t="shared" si="0"/>
        <v>0</v>
      </c>
    </row>
    <row r="24" spans="1:10" x14ac:dyDescent="0.25">
      <c r="A24" s="88"/>
      <c r="B24" s="11">
        <v>5</v>
      </c>
      <c r="C24" s="54" t="s">
        <v>89</v>
      </c>
      <c r="D24" s="55"/>
      <c r="E24" s="134">
        <v>25</v>
      </c>
      <c r="F24" s="29" t="s">
        <v>72</v>
      </c>
      <c r="G24" s="135">
        <f>IF($C$11&gt;4,1,0)</f>
        <v>0</v>
      </c>
      <c r="H24" s="39" t="s">
        <v>11</v>
      </c>
      <c r="I24" s="137">
        <v>125</v>
      </c>
      <c r="J24" s="48">
        <f t="shared" si="0"/>
        <v>0</v>
      </c>
    </row>
    <row r="25" spans="1:10" x14ac:dyDescent="0.25">
      <c r="A25" s="88"/>
      <c r="B25" s="95" t="s">
        <v>145</v>
      </c>
      <c r="C25" s="96"/>
      <c r="D25" s="96"/>
      <c r="E25" s="96"/>
      <c r="F25" s="96"/>
      <c r="G25" s="96"/>
      <c r="H25" s="96"/>
      <c r="I25" s="97"/>
      <c r="J25" s="42">
        <f>SUM(J20:J24)</f>
        <v>0</v>
      </c>
    </row>
    <row r="26" spans="1:10" x14ac:dyDescent="0.25">
      <c r="A26" s="88"/>
      <c r="B26" s="89"/>
      <c r="C26" s="90"/>
      <c r="D26" s="90"/>
      <c r="E26" s="90"/>
      <c r="F26" s="90"/>
      <c r="G26" s="90"/>
      <c r="H26" s="90"/>
      <c r="I26" s="90"/>
      <c r="J26" s="91"/>
    </row>
    <row r="27" spans="1:10" x14ac:dyDescent="0.25">
      <c r="A27" s="88"/>
      <c r="B27" s="92" t="s">
        <v>44</v>
      </c>
      <c r="C27" s="93"/>
      <c r="D27" s="93"/>
      <c r="E27" s="93"/>
      <c r="F27" s="93"/>
      <c r="G27" s="93"/>
      <c r="H27" s="93"/>
      <c r="I27" s="93"/>
      <c r="J27" s="94"/>
    </row>
    <row r="28" spans="1:10" x14ac:dyDescent="0.25">
      <c r="A28" s="88"/>
      <c r="B28" s="11">
        <v>1</v>
      </c>
      <c r="C28" s="54" t="s">
        <v>45</v>
      </c>
      <c r="D28" s="55"/>
      <c r="E28" s="134">
        <f>$C$9*0.4</f>
        <v>80</v>
      </c>
      <c r="F28" s="29" t="s">
        <v>72</v>
      </c>
      <c r="G28" s="135">
        <v>1</v>
      </c>
      <c r="H28" s="39" t="s">
        <v>130</v>
      </c>
      <c r="I28" s="137">
        <v>200</v>
      </c>
      <c r="J28" s="48">
        <f>E28*I28</f>
        <v>16000</v>
      </c>
    </row>
    <row r="29" spans="1:10" x14ac:dyDescent="0.25">
      <c r="A29" s="88"/>
      <c r="B29" s="11">
        <v>2</v>
      </c>
      <c r="C29" s="54" t="s">
        <v>46</v>
      </c>
      <c r="D29" s="55"/>
      <c r="E29" s="134">
        <f>$C$9*0.4</f>
        <v>80</v>
      </c>
      <c r="F29" s="29" t="s">
        <v>72</v>
      </c>
      <c r="G29" s="135">
        <v>1</v>
      </c>
      <c r="H29" s="39" t="s">
        <v>130</v>
      </c>
      <c r="I29" s="137">
        <v>300</v>
      </c>
      <c r="J29" s="48">
        <f t="shared" ref="J29:J31" si="1">E29*I29</f>
        <v>24000</v>
      </c>
    </row>
    <row r="30" spans="1:10" x14ac:dyDescent="0.25">
      <c r="A30" s="88"/>
      <c r="B30" s="14">
        <v>3</v>
      </c>
      <c r="C30" s="54" t="s">
        <v>79</v>
      </c>
      <c r="D30" s="55"/>
      <c r="E30" s="134">
        <f>$C$9*0.1</f>
        <v>20</v>
      </c>
      <c r="F30" s="29" t="s">
        <v>72</v>
      </c>
      <c r="G30" s="135">
        <v>1</v>
      </c>
      <c r="H30" s="39" t="s">
        <v>130</v>
      </c>
      <c r="I30" s="137">
        <v>125</v>
      </c>
      <c r="J30" s="48">
        <f t="shared" si="1"/>
        <v>2500</v>
      </c>
    </row>
    <row r="31" spans="1:10" x14ac:dyDescent="0.25">
      <c r="A31" s="88"/>
      <c r="B31" s="14">
        <v>4</v>
      </c>
      <c r="C31" s="54" t="s">
        <v>80</v>
      </c>
      <c r="D31" s="55"/>
      <c r="E31" s="134">
        <f>$C$9*0.1</f>
        <v>20</v>
      </c>
      <c r="F31" s="29" t="s">
        <v>72</v>
      </c>
      <c r="G31" s="135">
        <v>1</v>
      </c>
      <c r="H31" s="39" t="s">
        <v>130</v>
      </c>
      <c r="I31" s="137">
        <v>125</v>
      </c>
      <c r="J31" s="48">
        <f t="shared" si="1"/>
        <v>2500</v>
      </c>
    </row>
    <row r="32" spans="1:10" x14ac:dyDescent="0.25">
      <c r="A32" s="88"/>
      <c r="B32" s="95" t="s">
        <v>146</v>
      </c>
      <c r="C32" s="96"/>
      <c r="D32" s="96"/>
      <c r="E32" s="96"/>
      <c r="F32" s="96"/>
      <c r="G32" s="96"/>
      <c r="H32" s="96"/>
      <c r="I32" s="97"/>
      <c r="J32" s="42">
        <f>SUM(J28:J31)</f>
        <v>45000</v>
      </c>
    </row>
    <row r="33" spans="1:12" x14ac:dyDescent="0.25">
      <c r="A33" s="83"/>
      <c r="B33" s="99"/>
      <c r="C33" s="99"/>
      <c r="D33" s="99"/>
      <c r="E33" s="99"/>
      <c r="F33" s="99"/>
      <c r="G33" s="99"/>
      <c r="H33" s="99"/>
      <c r="I33" s="100"/>
      <c r="J33" s="45"/>
    </row>
    <row r="34" spans="1:12" x14ac:dyDescent="0.25">
      <c r="A34" s="101" t="s">
        <v>4</v>
      </c>
      <c r="B34" s="104" t="s">
        <v>90</v>
      </c>
      <c r="C34" s="104"/>
      <c r="D34" s="104"/>
      <c r="E34" s="104"/>
      <c r="F34" s="104"/>
      <c r="G34" s="104"/>
      <c r="H34" s="104"/>
      <c r="I34" s="104"/>
      <c r="J34" s="104"/>
    </row>
    <row r="35" spans="1:12" x14ac:dyDescent="0.25">
      <c r="A35" s="102"/>
      <c r="B35" s="11">
        <v>1</v>
      </c>
      <c r="C35" s="54" t="s">
        <v>139</v>
      </c>
      <c r="D35" s="55"/>
      <c r="E35" s="111">
        <v>2</v>
      </c>
      <c r="F35" s="30" t="s">
        <v>64</v>
      </c>
      <c r="G35" s="136">
        <v>1</v>
      </c>
      <c r="H35" s="40" t="s">
        <v>48</v>
      </c>
      <c r="I35" s="113">
        <v>2500</v>
      </c>
      <c r="J35" s="48">
        <f>E35*G35*I35</f>
        <v>5000</v>
      </c>
    </row>
    <row r="36" spans="1:12" x14ac:dyDescent="0.25">
      <c r="A36" s="102"/>
      <c r="B36" s="11">
        <v>2</v>
      </c>
      <c r="C36" s="54" t="s">
        <v>140</v>
      </c>
      <c r="D36" s="55"/>
      <c r="E36" s="111">
        <v>3</v>
      </c>
      <c r="F36" s="30" t="s">
        <v>64</v>
      </c>
      <c r="G36" s="136">
        <v>1</v>
      </c>
      <c r="H36" s="40" t="s">
        <v>48</v>
      </c>
      <c r="I36" s="113">
        <v>2500</v>
      </c>
      <c r="J36" s="48">
        <f t="shared" ref="J36" si="2">E36*G36*I36</f>
        <v>7500</v>
      </c>
    </row>
    <row r="37" spans="1:12" x14ac:dyDescent="0.25">
      <c r="A37" s="102"/>
      <c r="B37" s="14">
        <v>3</v>
      </c>
      <c r="C37" s="54" t="s">
        <v>141</v>
      </c>
      <c r="D37" s="55"/>
      <c r="E37" s="111">
        <v>0</v>
      </c>
      <c r="F37" s="30" t="s">
        <v>64</v>
      </c>
      <c r="G37" s="136">
        <v>1</v>
      </c>
      <c r="H37" s="40" t="s">
        <v>142</v>
      </c>
      <c r="I37" s="113">
        <v>5000</v>
      </c>
      <c r="J37" s="48">
        <f>E37*G37*I37</f>
        <v>0</v>
      </c>
    </row>
    <row r="38" spans="1:12" x14ac:dyDescent="0.25">
      <c r="A38" s="102"/>
      <c r="B38" s="14">
        <v>4</v>
      </c>
      <c r="C38" s="54" t="s">
        <v>91</v>
      </c>
      <c r="D38" s="55"/>
      <c r="E38" s="111">
        <v>0</v>
      </c>
      <c r="F38" s="52" t="s">
        <v>64</v>
      </c>
      <c r="G38" s="136">
        <v>0</v>
      </c>
      <c r="H38" s="40" t="s">
        <v>78</v>
      </c>
      <c r="I38" s="113">
        <v>0</v>
      </c>
      <c r="J38" s="48">
        <f>E38*G38*I38</f>
        <v>0</v>
      </c>
    </row>
    <row r="39" spans="1:12" x14ac:dyDescent="0.25">
      <c r="A39" s="103"/>
      <c r="B39" s="95" t="s">
        <v>47</v>
      </c>
      <c r="C39" s="96"/>
      <c r="D39" s="96"/>
      <c r="E39" s="96"/>
      <c r="F39" s="96"/>
      <c r="G39" s="96"/>
      <c r="H39" s="96"/>
      <c r="I39" s="97"/>
      <c r="J39" s="31">
        <f>J35+J36+J37+J38</f>
        <v>12500</v>
      </c>
    </row>
    <row r="40" spans="1:12" x14ac:dyDescent="0.25">
      <c r="A40" s="54"/>
      <c r="B40" s="98"/>
      <c r="C40" s="98"/>
      <c r="D40" s="98"/>
      <c r="E40" s="98"/>
      <c r="F40" s="98"/>
      <c r="G40" s="98"/>
      <c r="H40" s="98"/>
      <c r="I40" s="98"/>
      <c r="J40" s="55"/>
    </row>
    <row r="41" spans="1:12" x14ac:dyDescent="0.25">
      <c r="A41" s="83" t="s">
        <v>147</v>
      </c>
      <c r="B41" s="83"/>
      <c r="C41" s="83"/>
      <c r="D41" s="83"/>
      <c r="E41" s="83"/>
      <c r="F41" s="83"/>
      <c r="G41" s="83"/>
      <c r="H41" s="83"/>
      <c r="I41" s="83"/>
      <c r="J41" s="49">
        <f>J25+J32+J39</f>
        <v>57500</v>
      </c>
    </row>
    <row r="42" spans="1:12" x14ac:dyDescent="0.25">
      <c r="A42" s="3"/>
      <c r="B42" s="108"/>
      <c r="C42" s="109"/>
      <c r="D42" s="4"/>
      <c r="E42" s="4"/>
      <c r="F42" s="4"/>
      <c r="G42" s="4"/>
      <c r="H42" s="4"/>
      <c r="I42" s="4"/>
      <c r="J42" s="41"/>
    </row>
    <row r="43" spans="1:12" x14ac:dyDescent="0.25">
      <c r="A43" s="3"/>
      <c r="B43" s="108"/>
      <c r="C43" s="109"/>
      <c r="D43" s="4"/>
      <c r="E43" s="4"/>
      <c r="F43" s="4"/>
      <c r="G43" s="4"/>
      <c r="H43" s="4"/>
      <c r="I43" s="4"/>
      <c r="J43" s="41"/>
    </row>
    <row r="44" spans="1:12" x14ac:dyDescent="0.25">
      <c r="A44" s="128"/>
      <c r="B44" s="133" t="s">
        <v>134</v>
      </c>
      <c r="C44" s="128"/>
      <c r="D44" s="128"/>
      <c r="E44" s="129" t="s">
        <v>2</v>
      </c>
      <c r="F44" s="129" t="s">
        <v>59</v>
      </c>
      <c r="G44" s="130" t="s">
        <v>95</v>
      </c>
      <c r="H44" s="132"/>
      <c r="I44" s="129" t="s">
        <v>131</v>
      </c>
      <c r="J44" s="131" t="s">
        <v>132</v>
      </c>
    </row>
    <row r="45" spans="1:12" x14ac:dyDescent="0.25">
      <c r="A45" s="65" t="s">
        <v>3</v>
      </c>
      <c r="B45" s="67" t="s">
        <v>42</v>
      </c>
      <c r="C45" s="68"/>
      <c r="D45" s="68"/>
      <c r="E45" s="68"/>
      <c r="F45" s="68"/>
      <c r="G45" s="68"/>
      <c r="H45" s="68"/>
      <c r="I45" s="68"/>
      <c r="J45" s="68"/>
    </row>
    <row r="46" spans="1:12" x14ac:dyDescent="0.25">
      <c r="A46" s="66"/>
      <c r="B46" s="69">
        <v>1</v>
      </c>
      <c r="C46" s="70" t="s">
        <v>94</v>
      </c>
      <c r="D46" s="19" t="s">
        <v>13</v>
      </c>
      <c r="E46" s="112">
        <v>1</v>
      </c>
      <c r="F46" s="6" t="s">
        <v>60</v>
      </c>
      <c r="G46" s="115">
        <f>$C$8</f>
        <v>2</v>
      </c>
      <c r="H46" s="33" t="s">
        <v>10</v>
      </c>
      <c r="I46" s="116">
        <v>0</v>
      </c>
      <c r="J46" s="28">
        <f>E46*G46*I46</f>
        <v>0</v>
      </c>
      <c r="K46" s="2"/>
    </row>
    <row r="47" spans="1:12" x14ac:dyDescent="0.25">
      <c r="A47" s="66"/>
      <c r="B47" s="69"/>
      <c r="C47" s="70"/>
      <c r="D47" s="19" t="s">
        <v>51</v>
      </c>
      <c r="E47" s="112">
        <v>1</v>
      </c>
      <c r="F47" s="6" t="s">
        <v>61</v>
      </c>
      <c r="G47" s="115">
        <f>$C$8</f>
        <v>2</v>
      </c>
      <c r="H47" s="33" t="s">
        <v>10</v>
      </c>
      <c r="I47" s="116">
        <v>0</v>
      </c>
      <c r="J47" s="28">
        <f t="shared" ref="J47:J70" si="3">E47*G47*I47</f>
        <v>0</v>
      </c>
      <c r="K47" s="2"/>
      <c r="L47" s="2"/>
    </row>
    <row r="48" spans="1:12" x14ac:dyDescent="0.25">
      <c r="A48" s="66"/>
      <c r="B48" s="69"/>
      <c r="C48" s="70"/>
      <c r="D48" s="19" t="s">
        <v>12</v>
      </c>
      <c r="E48" s="112">
        <v>1</v>
      </c>
      <c r="F48" s="6" t="s">
        <v>60</v>
      </c>
      <c r="G48" s="115">
        <f>$C$8</f>
        <v>2</v>
      </c>
      <c r="H48" s="33" t="s">
        <v>10</v>
      </c>
      <c r="I48" s="116">
        <v>0</v>
      </c>
      <c r="J48" s="28">
        <f t="shared" si="3"/>
        <v>0</v>
      </c>
    </row>
    <row r="49" spans="1:13" x14ac:dyDescent="0.25">
      <c r="A49" s="66"/>
      <c r="B49" s="69"/>
      <c r="C49" s="70"/>
      <c r="D49" s="19" t="s">
        <v>24</v>
      </c>
      <c r="E49" s="112">
        <v>1</v>
      </c>
      <c r="F49" s="6" t="s">
        <v>60</v>
      </c>
      <c r="G49" s="115">
        <f>$C$8</f>
        <v>2</v>
      </c>
      <c r="H49" s="33" t="s">
        <v>10</v>
      </c>
      <c r="I49" s="116">
        <v>0</v>
      </c>
      <c r="J49" s="28">
        <f t="shared" si="3"/>
        <v>0</v>
      </c>
    </row>
    <row r="50" spans="1:13" x14ac:dyDescent="0.25">
      <c r="A50" s="66"/>
      <c r="B50" s="69">
        <v>2</v>
      </c>
      <c r="C50" s="70" t="s">
        <v>15</v>
      </c>
      <c r="D50" s="19" t="s">
        <v>56</v>
      </c>
      <c r="E50" s="112">
        <v>1</v>
      </c>
      <c r="F50" s="6" t="s">
        <v>62</v>
      </c>
      <c r="G50" s="115">
        <f>$C$8</f>
        <v>2</v>
      </c>
      <c r="H50" s="33" t="s">
        <v>10</v>
      </c>
      <c r="I50" s="116">
        <v>0</v>
      </c>
      <c r="J50" s="28">
        <f t="shared" si="3"/>
        <v>0</v>
      </c>
      <c r="K50" t="s">
        <v>113</v>
      </c>
    </row>
    <row r="51" spans="1:13" x14ac:dyDescent="0.25">
      <c r="A51" s="66"/>
      <c r="B51" s="69"/>
      <c r="C51" s="70"/>
      <c r="D51" s="19" t="s">
        <v>16</v>
      </c>
      <c r="E51" s="112">
        <v>1</v>
      </c>
      <c r="F51" s="6" t="s">
        <v>62</v>
      </c>
      <c r="G51" s="115">
        <f>$C$8</f>
        <v>2</v>
      </c>
      <c r="H51" s="33" t="s">
        <v>10</v>
      </c>
      <c r="I51" s="116">
        <v>0</v>
      </c>
      <c r="J51" s="28">
        <f t="shared" si="3"/>
        <v>0</v>
      </c>
    </row>
    <row r="52" spans="1:13" x14ac:dyDescent="0.25">
      <c r="A52" s="66"/>
      <c r="B52" s="69"/>
      <c r="C52" s="70"/>
      <c r="D52" s="19" t="s">
        <v>14</v>
      </c>
      <c r="E52" s="112">
        <v>1</v>
      </c>
      <c r="F52" s="6" t="s">
        <v>5</v>
      </c>
      <c r="G52" s="115">
        <f>$C$8</f>
        <v>2</v>
      </c>
      <c r="H52" s="33" t="s">
        <v>10</v>
      </c>
      <c r="I52" s="116">
        <v>0</v>
      </c>
      <c r="J52" s="28">
        <f t="shared" si="3"/>
        <v>0</v>
      </c>
    </row>
    <row r="53" spans="1:13" x14ac:dyDescent="0.25">
      <c r="A53" s="66"/>
      <c r="B53" s="69">
        <v>3</v>
      </c>
      <c r="C53" s="70" t="s">
        <v>65</v>
      </c>
      <c r="D53" s="19" t="s">
        <v>17</v>
      </c>
      <c r="E53" s="112">
        <v>1</v>
      </c>
      <c r="F53" s="6" t="s">
        <v>5</v>
      </c>
      <c r="G53" s="115">
        <f>$C$8</f>
        <v>2</v>
      </c>
      <c r="H53" s="33" t="s">
        <v>10</v>
      </c>
      <c r="I53" s="116">
        <v>0</v>
      </c>
      <c r="J53" s="28">
        <f t="shared" si="3"/>
        <v>0</v>
      </c>
    </row>
    <row r="54" spans="1:13" x14ac:dyDescent="0.25">
      <c r="A54" s="66"/>
      <c r="B54" s="69"/>
      <c r="C54" s="70"/>
      <c r="D54" s="19" t="s">
        <v>52</v>
      </c>
      <c r="E54" s="112">
        <v>1</v>
      </c>
      <c r="F54" s="6" t="s">
        <v>63</v>
      </c>
      <c r="G54" s="115">
        <f>$C$8</f>
        <v>2</v>
      </c>
      <c r="H54" s="33" t="s">
        <v>10</v>
      </c>
      <c r="I54" s="116">
        <v>0</v>
      </c>
      <c r="J54" s="28">
        <f t="shared" si="3"/>
        <v>0</v>
      </c>
      <c r="M54" s="2"/>
    </row>
    <row r="55" spans="1:13" x14ac:dyDescent="0.25">
      <c r="A55" s="66"/>
      <c r="B55" s="69"/>
      <c r="C55" s="70"/>
      <c r="D55" s="19" t="s">
        <v>25</v>
      </c>
      <c r="E55" s="112">
        <v>1</v>
      </c>
      <c r="F55" s="6" t="s">
        <v>63</v>
      </c>
      <c r="G55" s="115">
        <f>$C$8</f>
        <v>2</v>
      </c>
      <c r="H55" s="33" t="s">
        <v>10</v>
      </c>
      <c r="I55" s="116">
        <v>0</v>
      </c>
      <c r="J55" s="28">
        <f t="shared" si="3"/>
        <v>0</v>
      </c>
    </row>
    <row r="56" spans="1:13" x14ac:dyDescent="0.25">
      <c r="A56" s="66"/>
      <c r="B56" s="69"/>
      <c r="C56" s="70" t="s">
        <v>66</v>
      </c>
      <c r="D56" s="19" t="s">
        <v>17</v>
      </c>
      <c r="E56" s="112">
        <f>$C$11</f>
        <v>0</v>
      </c>
      <c r="F56" s="6" t="s">
        <v>63</v>
      </c>
      <c r="G56" s="115">
        <v>1</v>
      </c>
      <c r="H56" s="33" t="s">
        <v>10</v>
      </c>
      <c r="I56" s="116">
        <v>0</v>
      </c>
      <c r="J56" s="28">
        <f t="shared" si="3"/>
        <v>0</v>
      </c>
    </row>
    <row r="57" spans="1:13" x14ac:dyDescent="0.25">
      <c r="A57" s="66"/>
      <c r="B57" s="69"/>
      <c r="C57" s="70"/>
      <c r="D57" s="19" t="s">
        <v>52</v>
      </c>
      <c r="E57" s="112">
        <f>$C$11</f>
        <v>0</v>
      </c>
      <c r="F57" s="6" t="s">
        <v>63</v>
      </c>
      <c r="G57" s="115">
        <v>1</v>
      </c>
      <c r="H57" s="33" t="s">
        <v>10</v>
      </c>
      <c r="I57" s="116">
        <v>0</v>
      </c>
      <c r="J57" s="28">
        <f t="shared" si="3"/>
        <v>0</v>
      </c>
    </row>
    <row r="58" spans="1:13" x14ac:dyDescent="0.25">
      <c r="A58" s="66"/>
      <c r="B58" s="69"/>
      <c r="C58" s="70"/>
      <c r="D58" s="19" t="s">
        <v>25</v>
      </c>
      <c r="E58" s="112">
        <f>$C$11</f>
        <v>0</v>
      </c>
      <c r="F58" s="6" t="s">
        <v>63</v>
      </c>
      <c r="G58" s="115">
        <v>1</v>
      </c>
      <c r="H58" s="33" t="s">
        <v>10</v>
      </c>
      <c r="I58" s="116">
        <v>0</v>
      </c>
      <c r="J58" s="28">
        <f t="shared" si="3"/>
        <v>0</v>
      </c>
    </row>
    <row r="59" spans="1:13" x14ac:dyDescent="0.25">
      <c r="A59" s="66"/>
      <c r="B59" s="62">
        <v>4</v>
      </c>
      <c r="C59" s="59" t="s">
        <v>81</v>
      </c>
      <c r="D59" s="19" t="s">
        <v>19</v>
      </c>
      <c r="E59" s="112">
        <f>$C$8*2</f>
        <v>4</v>
      </c>
      <c r="F59" s="6" t="s">
        <v>82</v>
      </c>
      <c r="G59" s="115">
        <f>$C$8</f>
        <v>2</v>
      </c>
      <c r="H59" s="33" t="s">
        <v>9</v>
      </c>
      <c r="I59" s="116">
        <v>0</v>
      </c>
      <c r="J59" s="28">
        <f t="shared" si="3"/>
        <v>0</v>
      </c>
      <c r="K59" s="9"/>
      <c r="L59" s="9"/>
    </row>
    <row r="60" spans="1:13" x14ac:dyDescent="0.25">
      <c r="A60" s="66"/>
      <c r="B60" s="63"/>
      <c r="C60" s="60"/>
      <c r="D60" s="19" t="s">
        <v>20</v>
      </c>
      <c r="E60" s="112">
        <f>$C$8*1</f>
        <v>2</v>
      </c>
      <c r="F60" s="6" t="s">
        <v>82</v>
      </c>
      <c r="G60" s="115">
        <f>$C$8</f>
        <v>2</v>
      </c>
      <c r="H60" s="33" t="s">
        <v>9</v>
      </c>
      <c r="I60" s="116">
        <v>0</v>
      </c>
      <c r="J60" s="28">
        <f t="shared" si="3"/>
        <v>0</v>
      </c>
    </row>
    <row r="61" spans="1:13" x14ac:dyDescent="0.25">
      <c r="A61" s="66"/>
      <c r="B61" s="63"/>
      <c r="C61" s="60"/>
      <c r="D61" s="10" t="s">
        <v>31</v>
      </c>
      <c r="E61" s="112">
        <f>C9*0.75</f>
        <v>150</v>
      </c>
      <c r="F61" s="32" t="s">
        <v>8</v>
      </c>
      <c r="G61" s="115">
        <v>1</v>
      </c>
      <c r="H61" s="34" t="s">
        <v>78</v>
      </c>
      <c r="I61" s="116">
        <v>0</v>
      </c>
      <c r="J61" s="28">
        <f t="shared" si="3"/>
        <v>0</v>
      </c>
    </row>
    <row r="62" spans="1:13" x14ac:dyDescent="0.25">
      <c r="A62" s="66"/>
      <c r="B62" s="64"/>
      <c r="C62" s="61"/>
      <c r="D62" s="10" t="s">
        <v>109</v>
      </c>
      <c r="E62" s="112">
        <f>C10</f>
        <v>15</v>
      </c>
      <c r="F62" s="32" t="s">
        <v>8</v>
      </c>
      <c r="G62" s="115">
        <v>1</v>
      </c>
      <c r="H62" s="34" t="s">
        <v>78</v>
      </c>
      <c r="I62" s="116">
        <v>0</v>
      </c>
      <c r="J62" s="28">
        <f t="shared" si="3"/>
        <v>0</v>
      </c>
    </row>
    <row r="63" spans="1:13" x14ac:dyDescent="0.25">
      <c r="A63" s="66"/>
      <c r="B63" s="69">
        <v>5</v>
      </c>
      <c r="C63" s="70" t="s">
        <v>21</v>
      </c>
      <c r="D63" s="19" t="s">
        <v>23</v>
      </c>
      <c r="E63" s="112">
        <f>G35+G36</f>
        <v>2</v>
      </c>
      <c r="F63" s="6" t="s">
        <v>93</v>
      </c>
      <c r="G63" s="115">
        <f>$C$8</f>
        <v>2</v>
      </c>
      <c r="H63" s="33" t="s">
        <v>10</v>
      </c>
      <c r="I63" s="116">
        <v>0</v>
      </c>
      <c r="J63" s="28">
        <f t="shared" si="3"/>
        <v>0</v>
      </c>
    </row>
    <row r="64" spans="1:13" x14ac:dyDescent="0.25">
      <c r="A64" s="66"/>
      <c r="B64" s="69"/>
      <c r="C64" s="70"/>
      <c r="D64" s="19" t="s">
        <v>22</v>
      </c>
      <c r="E64" s="112">
        <v>1</v>
      </c>
      <c r="F64" s="6" t="s">
        <v>48</v>
      </c>
      <c r="G64" s="115">
        <f>$C$8</f>
        <v>2</v>
      </c>
      <c r="H64" s="33" t="s">
        <v>10</v>
      </c>
      <c r="I64" s="116">
        <v>0</v>
      </c>
      <c r="J64" s="28">
        <f t="shared" si="3"/>
        <v>0</v>
      </c>
    </row>
    <row r="65" spans="1:13" x14ac:dyDescent="0.25">
      <c r="A65" s="66"/>
      <c r="B65" s="69">
        <v>6</v>
      </c>
      <c r="C65" s="70" t="s">
        <v>54</v>
      </c>
      <c r="D65" s="19" t="s">
        <v>25</v>
      </c>
      <c r="E65" s="112">
        <v>1</v>
      </c>
      <c r="F65" s="6" t="s">
        <v>63</v>
      </c>
      <c r="G65" s="115">
        <f>$C$8</f>
        <v>2</v>
      </c>
      <c r="H65" s="33" t="s">
        <v>10</v>
      </c>
      <c r="I65" s="116">
        <v>0</v>
      </c>
      <c r="J65" s="28">
        <f t="shared" si="3"/>
        <v>0</v>
      </c>
    </row>
    <row r="66" spans="1:13" x14ac:dyDescent="0.25">
      <c r="A66" s="66"/>
      <c r="B66" s="69"/>
      <c r="C66" s="70"/>
      <c r="D66" s="19" t="s">
        <v>26</v>
      </c>
      <c r="E66" s="112">
        <v>1</v>
      </c>
      <c r="F66" s="6" t="s">
        <v>63</v>
      </c>
      <c r="G66" s="115">
        <f>$C$8</f>
        <v>2</v>
      </c>
      <c r="H66" s="33" t="s">
        <v>10</v>
      </c>
      <c r="I66" s="116">
        <v>0</v>
      </c>
      <c r="J66" s="28">
        <f t="shared" si="3"/>
        <v>0</v>
      </c>
    </row>
    <row r="67" spans="1:13" x14ac:dyDescent="0.25">
      <c r="A67" s="66"/>
      <c r="B67" s="69"/>
      <c r="C67" s="70"/>
      <c r="D67" s="19" t="s">
        <v>104</v>
      </c>
      <c r="E67" s="112">
        <v>1</v>
      </c>
      <c r="F67" s="6" t="s">
        <v>5</v>
      </c>
      <c r="G67" s="115">
        <f>$C$8</f>
        <v>2</v>
      </c>
      <c r="H67" s="33" t="s">
        <v>10</v>
      </c>
      <c r="I67" s="116">
        <v>0</v>
      </c>
      <c r="J67" s="28">
        <f t="shared" si="3"/>
        <v>0</v>
      </c>
    </row>
    <row r="68" spans="1:13" x14ac:dyDescent="0.25">
      <c r="A68" s="66"/>
      <c r="B68" s="69"/>
      <c r="C68" s="70" t="s">
        <v>55</v>
      </c>
      <c r="D68" s="19" t="s">
        <v>25</v>
      </c>
      <c r="E68" s="112">
        <v>1</v>
      </c>
      <c r="F68" s="6" t="s">
        <v>63</v>
      </c>
      <c r="G68" s="115">
        <f>$C$8</f>
        <v>2</v>
      </c>
      <c r="H68" s="33" t="s">
        <v>10</v>
      </c>
      <c r="I68" s="116">
        <v>0</v>
      </c>
      <c r="J68" s="28">
        <f t="shared" si="3"/>
        <v>0</v>
      </c>
    </row>
    <row r="69" spans="1:13" x14ac:dyDescent="0.25">
      <c r="A69" s="66"/>
      <c r="B69" s="69"/>
      <c r="C69" s="70"/>
      <c r="D69" s="19" t="s">
        <v>27</v>
      </c>
      <c r="E69" s="112">
        <v>1</v>
      </c>
      <c r="F69" s="6" t="s">
        <v>34</v>
      </c>
      <c r="G69" s="115">
        <f>$C$8</f>
        <v>2</v>
      </c>
      <c r="H69" s="33" t="s">
        <v>10</v>
      </c>
      <c r="I69" s="116">
        <v>0</v>
      </c>
      <c r="J69" s="28">
        <f t="shared" si="3"/>
        <v>0</v>
      </c>
    </row>
    <row r="70" spans="1:13" x14ac:dyDescent="0.25">
      <c r="A70" s="66"/>
      <c r="B70" s="69"/>
      <c r="C70" s="70"/>
      <c r="D70" s="19" t="s">
        <v>104</v>
      </c>
      <c r="E70" s="112">
        <v>1</v>
      </c>
      <c r="F70" s="6" t="s">
        <v>5</v>
      </c>
      <c r="G70" s="115">
        <v>2</v>
      </c>
      <c r="H70" s="33" t="s">
        <v>10</v>
      </c>
      <c r="I70" s="116">
        <v>0</v>
      </c>
      <c r="J70" s="28">
        <f t="shared" si="3"/>
        <v>0</v>
      </c>
    </row>
    <row r="71" spans="1:13" x14ac:dyDescent="0.25">
      <c r="A71" s="66"/>
      <c r="B71" s="71" t="s">
        <v>43</v>
      </c>
      <c r="C71" s="68"/>
      <c r="D71" s="68"/>
      <c r="E71" s="68"/>
      <c r="F71" s="68"/>
      <c r="G71" s="68"/>
      <c r="H71" s="68"/>
      <c r="I71" s="68"/>
      <c r="J71" s="42">
        <f>SUM(J46:J70)</f>
        <v>0</v>
      </c>
    </row>
    <row r="72" spans="1:13" x14ac:dyDescent="0.25">
      <c r="A72" s="15"/>
      <c r="B72" s="17"/>
      <c r="C72" s="16"/>
      <c r="D72" s="16"/>
      <c r="E72" s="16"/>
      <c r="F72" s="16"/>
      <c r="G72" s="16"/>
      <c r="H72" s="16"/>
      <c r="I72" s="16"/>
      <c r="J72" s="43"/>
    </row>
    <row r="73" spans="1:13" x14ac:dyDescent="0.25">
      <c r="A73" s="65" t="s">
        <v>4</v>
      </c>
      <c r="B73" s="67" t="s">
        <v>92</v>
      </c>
      <c r="C73" s="72"/>
      <c r="D73" s="72"/>
      <c r="E73" s="72"/>
      <c r="F73" s="72"/>
      <c r="G73" s="72"/>
      <c r="H73" s="72"/>
      <c r="I73" s="72"/>
      <c r="J73" s="72"/>
    </row>
    <row r="74" spans="1:13" x14ac:dyDescent="0.25">
      <c r="A74" s="65"/>
      <c r="B74" s="12">
        <v>1</v>
      </c>
      <c r="C74" s="54" t="s">
        <v>67</v>
      </c>
      <c r="D74" s="55"/>
      <c r="E74" s="112">
        <f>SUM(E77:E81)</f>
        <v>5</v>
      </c>
      <c r="F74" s="32" t="s">
        <v>72</v>
      </c>
      <c r="G74" s="115">
        <v>1</v>
      </c>
      <c r="H74" s="36" t="s">
        <v>49</v>
      </c>
      <c r="I74" s="118">
        <v>100</v>
      </c>
      <c r="J74" s="44">
        <f t="shared" ref="J74:J90" si="4">E74*G74*I74</f>
        <v>500</v>
      </c>
    </row>
    <row r="75" spans="1:13" x14ac:dyDescent="0.25">
      <c r="A75" s="65"/>
      <c r="B75" s="12">
        <v>2</v>
      </c>
      <c r="C75" s="54" t="s">
        <v>123</v>
      </c>
      <c r="D75" s="55"/>
      <c r="E75" s="112">
        <f>SUM(E78:E82)</f>
        <v>5</v>
      </c>
      <c r="F75" s="32" t="s">
        <v>72</v>
      </c>
      <c r="G75" s="115">
        <v>1</v>
      </c>
      <c r="H75" s="36" t="s">
        <v>49</v>
      </c>
      <c r="I75" s="118">
        <v>100</v>
      </c>
      <c r="J75" s="44">
        <f t="shared" si="4"/>
        <v>500</v>
      </c>
    </row>
    <row r="76" spans="1:13" x14ac:dyDescent="0.25">
      <c r="A76" s="65"/>
      <c r="B76" s="12">
        <v>3</v>
      </c>
      <c r="C76" s="54" t="s">
        <v>124</v>
      </c>
      <c r="D76" s="55"/>
      <c r="E76" s="112">
        <f>SUM(E79:E83)</f>
        <v>5</v>
      </c>
      <c r="F76" s="6" t="s">
        <v>8</v>
      </c>
      <c r="G76" s="115">
        <v>1</v>
      </c>
      <c r="H76" s="36" t="s">
        <v>114</v>
      </c>
      <c r="I76" s="118">
        <v>0</v>
      </c>
      <c r="J76" s="44">
        <f t="shared" si="4"/>
        <v>0</v>
      </c>
    </row>
    <row r="77" spans="1:13" x14ac:dyDescent="0.25">
      <c r="A77" s="65"/>
      <c r="B77" s="66">
        <v>4</v>
      </c>
      <c r="C77" s="80" t="s">
        <v>119</v>
      </c>
      <c r="D77" s="19" t="s">
        <v>120</v>
      </c>
      <c r="E77" s="112">
        <v>1</v>
      </c>
      <c r="F77" s="6" t="s">
        <v>57</v>
      </c>
      <c r="G77" s="115">
        <v>1</v>
      </c>
      <c r="H77" s="36" t="s">
        <v>58</v>
      </c>
      <c r="I77" s="118">
        <v>3500</v>
      </c>
      <c r="J77" s="44">
        <f t="shared" si="4"/>
        <v>3500</v>
      </c>
    </row>
    <row r="78" spans="1:13" x14ac:dyDescent="0.25">
      <c r="A78" s="65"/>
      <c r="B78" s="66"/>
      <c r="C78" s="106"/>
      <c r="D78" s="19" t="s">
        <v>120</v>
      </c>
      <c r="E78" s="112">
        <v>1</v>
      </c>
      <c r="F78" s="6" t="s">
        <v>57</v>
      </c>
      <c r="G78" s="115">
        <v>1</v>
      </c>
      <c r="H78" s="36" t="s">
        <v>58</v>
      </c>
      <c r="I78" s="118">
        <v>3500</v>
      </c>
      <c r="J78" s="44">
        <f t="shared" si="4"/>
        <v>3500</v>
      </c>
    </row>
    <row r="79" spans="1:13" x14ac:dyDescent="0.25">
      <c r="A79" s="65"/>
      <c r="B79" s="66"/>
      <c r="C79" s="106"/>
      <c r="D79" s="19" t="s">
        <v>121</v>
      </c>
      <c r="E79" s="112">
        <v>1</v>
      </c>
      <c r="F79" s="6" t="s">
        <v>57</v>
      </c>
      <c r="G79" s="115">
        <v>1</v>
      </c>
      <c r="H79" s="36" t="s">
        <v>58</v>
      </c>
      <c r="I79" s="118">
        <v>1500</v>
      </c>
      <c r="J79" s="44">
        <f t="shared" si="4"/>
        <v>1500</v>
      </c>
      <c r="L79" s="9"/>
      <c r="M79" s="9"/>
    </row>
    <row r="80" spans="1:13" x14ac:dyDescent="0.25">
      <c r="A80" s="65"/>
      <c r="B80" s="66"/>
      <c r="C80" s="106"/>
      <c r="D80" s="19" t="s">
        <v>121</v>
      </c>
      <c r="E80" s="112">
        <v>1</v>
      </c>
      <c r="F80" s="6" t="s">
        <v>57</v>
      </c>
      <c r="G80" s="115">
        <v>1</v>
      </c>
      <c r="H80" s="36" t="s">
        <v>58</v>
      </c>
      <c r="I80" s="118">
        <v>1500</v>
      </c>
      <c r="J80" s="44">
        <f t="shared" si="4"/>
        <v>1500</v>
      </c>
    </row>
    <row r="81" spans="1:10" x14ac:dyDescent="0.25">
      <c r="A81" s="65"/>
      <c r="B81" s="66"/>
      <c r="C81" s="106"/>
      <c r="D81" s="19" t="s">
        <v>121</v>
      </c>
      <c r="E81" s="112">
        <v>1</v>
      </c>
      <c r="F81" s="6" t="s">
        <v>57</v>
      </c>
      <c r="G81" s="115">
        <v>1</v>
      </c>
      <c r="H81" s="36" t="s">
        <v>58</v>
      </c>
      <c r="I81" s="118">
        <v>1500</v>
      </c>
      <c r="J81" s="44">
        <f t="shared" si="4"/>
        <v>1500</v>
      </c>
    </row>
    <row r="82" spans="1:10" x14ac:dyDescent="0.25">
      <c r="A82" s="65"/>
      <c r="B82" s="66"/>
      <c r="C82" s="106"/>
      <c r="D82" s="19" t="s">
        <v>122</v>
      </c>
      <c r="E82" s="112">
        <v>1</v>
      </c>
      <c r="F82" s="6" t="s">
        <v>115</v>
      </c>
      <c r="G82" s="115">
        <v>1</v>
      </c>
      <c r="H82" s="36" t="s">
        <v>58</v>
      </c>
      <c r="I82" s="118">
        <v>150</v>
      </c>
      <c r="J82" s="44">
        <f t="shared" si="4"/>
        <v>150</v>
      </c>
    </row>
    <row r="83" spans="1:10" x14ac:dyDescent="0.25">
      <c r="A83" s="65"/>
      <c r="B83" s="66"/>
      <c r="C83" s="106"/>
      <c r="D83" s="19" t="s">
        <v>122</v>
      </c>
      <c r="E83" s="112">
        <v>1</v>
      </c>
      <c r="F83" s="6" t="s">
        <v>115</v>
      </c>
      <c r="G83" s="115">
        <v>1</v>
      </c>
      <c r="H83" s="36" t="s">
        <v>58</v>
      </c>
      <c r="I83" s="118">
        <v>150</v>
      </c>
      <c r="J83" s="44">
        <f t="shared" ref="J83" si="5">E83*G83*I83</f>
        <v>150</v>
      </c>
    </row>
    <row r="84" spans="1:10" x14ac:dyDescent="0.25">
      <c r="A84" s="65"/>
      <c r="B84" s="66"/>
      <c r="C84" s="106"/>
      <c r="D84" s="19" t="s">
        <v>122</v>
      </c>
      <c r="E84" s="112">
        <v>1</v>
      </c>
      <c r="F84" s="6" t="s">
        <v>115</v>
      </c>
      <c r="G84" s="115">
        <v>1</v>
      </c>
      <c r="H84" s="36" t="s">
        <v>58</v>
      </c>
      <c r="I84" s="118">
        <v>150</v>
      </c>
      <c r="J84" s="44">
        <f t="shared" si="4"/>
        <v>150</v>
      </c>
    </row>
    <row r="85" spans="1:10" x14ac:dyDescent="0.25">
      <c r="A85" s="65"/>
      <c r="B85" s="66"/>
      <c r="C85" s="106"/>
      <c r="D85" s="19" t="s">
        <v>122</v>
      </c>
      <c r="E85" s="112">
        <v>1</v>
      </c>
      <c r="F85" s="6" t="s">
        <v>57</v>
      </c>
      <c r="G85" s="115">
        <v>1</v>
      </c>
      <c r="H85" s="36" t="s">
        <v>58</v>
      </c>
      <c r="I85" s="118">
        <v>150</v>
      </c>
      <c r="J85" s="44">
        <f t="shared" si="4"/>
        <v>150</v>
      </c>
    </row>
    <row r="86" spans="1:10" x14ac:dyDescent="0.25">
      <c r="A86" s="65"/>
      <c r="B86" s="66"/>
      <c r="C86" s="106"/>
      <c r="D86" s="19" t="s">
        <v>122</v>
      </c>
      <c r="E86" s="112">
        <v>1</v>
      </c>
      <c r="F86" s="6" t="s">
        <v>57</v>
      </c>
      <c r="G86" s="115">
        <v>1</v>
      </c>
      <c r="H86" s="36" t="s">
        <v>58</v>
      </c>
      <c r="I86" s="118">
        <v>150</v>
      </c>
      <c r="J86" s="44">
        <f t="shared" si="4"/>
        <v>150</v>
      </c>
    </row>
    <row r="87" spans="1:10" x14ac:dyDescent="0.25">
      <c r="A87" s="65"/>
      <c r="B87" s="66"/>
      <c r="C87" s="81"/>
      <c r="D87" s="21" t="s">
        <v>18</v>
      </c>
      <c r="E87" s="112">
        <v>1</v>
      </c>
      <c r="F87" s="35" t="s">
        <v>57</v>
      </c>
      <c r="G87" s="115">
        <v>1</v>
      </c>
      <c r="H87" s="37" t="s">
        <v>58</v>
      </c>
      <c r="I87" s="118">
        <v>2500</v>
      </c>
      <c r="J87" s="119">
        <f t="shared" si="4"/>
        <v>2500</v>
      </c>
    </row>
    <row r="88" spans="1:10" s="1" customFormat="1" x14ac:dyDescent="0.2">
      <c r="A88" s="65"/>
      <c r="B88" s="22">
        <v>5</v>
      </c>
      <c r="C88" s="10" t="s">
        <v>151</v>
      </c>
      <c r="D88" s="120" t="s">
        <v>105</v>
      </c>
      <c r="E88" s="112">
        <f>SUM($E$77:$E$87)</f>
        <v>11</v>
      </c>
      <c r="F88" s="32" t="s">
        <v>72</v>
      </c>
      <c r="G88" s="115">
        <f>C8+1</f>
        <v>3</v>
      </c>
      <c r="H88" s="34" t="s">
        <v>29</v>
      </c>
      <c r="I88" s="116">
        <v>150</v>
      </c>
      <c r="J88" s="44">
        <f t="shared" si="4"/>
        <v>4950</v>
      </c>
    </row>
    <row r="89" spans="1:10" s="1" customFormat="1" x14ac:dyDescent="0.2">
      <c r="A89" s="65"/>
      <c r="B89" s="75">
        <v>6</v>
      </c>
      <c r="C89" s="73" t="s">
        <v>83</v>
      </c>
      <c r="D89" s="120" t="s">
        <v>117</v>
      </c>
      <c r="E89" s="112">
        <f>SUM($E$77:$E$87)</f>
        <v>11</v>
      </c>
      <c r="F89" s="32" t="s">
        <v>72</v>
      </c>
      <c r="G89" s="115">
        <v>2</v>
      </c>
      <c r="H89" s="33" t="s">
        <v>10</v>
      </c>
      <c r="I89" s="116">
        <v>25</v>
      </c>
      <c r="J89" s="44">
        <f t="shared" si="4"/>
        <v>550</v>
      </c>
    </row>
    <row r="90" spans="1:10" s="1" customFormat="1" x14ac:dyDescent="0.2">
      <c r="A90" s="65"/>
      <c r="B90" s="76"/>
      <c r="C90" s="74"/>
      <c r="D90" s="120" t="s">
        <v>116</v>
      </c>
      <c r="E90" s="112">
        <f>$C$10</f>
        <v>15</v>
      </c>
      <c r="F90" s="32" t="s">
        <v>72</v>
      </c>
      <c r="G90" s="115">
        <v>1</v>
      </c>
      <c r="H90" s="34" t="s">
        <v>78</v>
      </c>
      <c r="I90" s="116">
        <v>50</v>
      </c>
      <c r="J90" s="44">
        <f t="shared" si="4"/>
        <v>750</v>
      </c>
    </row>
    <row r="91" spans="1:10" x14ac:dyDescent="0.25">
      <c r="A91" s="72"/>
      <c r="B91" s="71" t="s">
        <v>106</v>
      </c>
      <c r="C91" s="72"/>
      <c r="D91" s="72"/>
      <c r="E91" s="72"/>
      <c r="F91" s="72"/>
      <c r="G91" s="72"/>
      <c r="H91" s="72"/>
      <c r="I91" s="72"/>
      <c r="J91" s="42">
        <f>SUM(J74:J90)</f>
        <v>22000</v>
      </c>
    </row>
    <row r="92" spans="1:10" s="18" customFormat="1" x14ac:dyDescent="0.25">
      <c r="A92" s="3"/>
      <c r="B92" s="17"/>
      <c r="C92" s="3"/>
      <c r="D92" s="3"/>
      <c r="E92" s="3"/>
      <c r="F92" s="3"/>
      <c r="G92" s="3"/>
      <c r="H92" s="3"/>
      <c r="I92" s="3"/>
      <c r="J92" s="45"/>
    </row>
    <row r="93" spans="1:10" x14ac:dyDescent="0.25">
      <c r="A93" s="65" t="s">
        <v>6</v>
      </c>
      <c r="B93" s="77" t="s">
        <v>73</v>
      </c>
      <c r="C93" s="68"/>
      <c r="D93" s="68"/>
      <c r="E93" s="68"/>
      <c r="F93" s="68"/>
      <c r="G93" s="68"/>
      <c r="H93" s="68"/>
      <c r="I93" s="68"/>
      <c r="J93" s="68"/>
    </row>
    <row r="94" spans="1:10" x14ac:dyDescent="0.25">
      <c r="A94" s="65"/>
      <c r="B94" s="78">
        <v>1</v>
      </c>
      <c r="C94" s="80" t="s">
        <v>84</v>
      </c>
      <c r="D94" s="13" t="s">
        <v>125</v>
      </c>
      <c r="E94" s="111">
        <v>1</v>
      </c>
      <c r="F94" s="38" t="s">
        <v>63</v>
      </c>
      <c r="G94" s="121" t="s">
        <v>126</v>
      </c>
      <c r="H94" s="122"/>
      <c r="I94" s="113">
        <v>500</v>
      </c>
      <c r="J94" s="46">
        <f>E94*I94</f>
        <v>500</v>
      </c>
    </row>
    <row r="95" spans="1:10" x14ac:dyDescent="0.25">
      <c r="A95" s="65"/>
      <c r="B95" s="79"/>
      <c r="C95" s="81"/>
      <c r="D95" s="13" t="s">
        <v>97</v>
      </c>
      <c r="E95" s="111">
        <v>1</v>
      </c>
      <c r="F95" s="38" t="s">
        <v>63</v>
      </c>
      <c r="G95" s="121" t="s">
        <v>126</v>
      </c>
      <c r="H95" s="122"/>
      <c r="I95" s="113">
        <v>500</v>
      </c>
      <c r="J95" s="46">
        <f t="shared" ref="J95:J106" si="6">E95*I95</f>
        <v>500</v>
      </c>
    </row>
    <row r="96" spans="1:10" x14ac:dyDescent="0.25">
      <c r="A96" s="66"/>
      <c r="B96" s="66">
        <v>2</v>
      </c>
      <c r="C96" s="82" t="s">
        <v>86</v>
      </c>
      <c r="D96" s="19" t="s">
        <v>53</v>
      </c>
      <c r="E96" s="112">
        <f>$C$9+$C$10</f>
        <v>215</v>
      </c>
      <c r="F96" s="6" t="s">
        <v>63</v>
      </c>
      <c r="G96" s="121" t="s">
        <v>126</v>
      </c>
      <c r="H96" s="122"/>
      <c r="I96" s="114">
        <v>1.5</v>
      </c>
      <c r="J96" s="46">
        <f t="shared" si="6"/>
        <v>322.5</v>
      </c>
    </row>
    <row r="97" spans="1:11" x14ac:dyDescent="0.25">
      <c r="A97" s="66"/>
      <c r="B97" s="66"/>
      <c r="C97" s="82"/>
      <c r="D97" s="19" t="s">
        <v>127</v>
      </c>
      <c r="E97" s="112">
        <f>$C$9+$C$10</f>
        <v>215</v>
      </c>
      <c r="F97" s="6" t="s">
        <v>63</v>
      </c>
      <c r="G97" s="121" t="s">
        <v>126</v>
      </c>
      <c r="H97" s="122"/>
      <c r="I97" s="114">
        <v>5</v>
      </c>
      <c r="J97" s="46">
        <f t="shared" si="6"/>
        <v>1075</v>
      </c>
      <c r="K97" s="9"/>
    </row>
    <row r="98" spans="1:11" x14ac:dyDescent="0.25">
      <c r="A98" s="66"/>
      <c r="B98" s="66"/>
      <c r="C98" s="82"/>
      <c r="D98" s="19" t="s">
        <v>32</v>
      </c>
      <c r="E98" s="112">
        <f>$C$9+$C$10</f>
        <v>215</v>
      </c>
      <c r="F98" s="6" t="s">
        <v>63</v>
      </c>
      <c r="G98" s="121" t="s">
        <v>126</v>
      </c>
      <c r="H98" s="122"/>
      <c r="I98" s="114">
        <v>1.5</v>
      </c>
      <c r="J98" s="46">
        <f t="shared" si="6"/>
        <v>322.5</v>
      </c>
    </row>
    <row r="99" spans="1:11" x14ac:dyDescent="0.25">
      <c r="A99" s="66"/>
      <c r="B99" s="66"/>
      <c r="C99" s="82"/>
      <c r="D99" s="19" t="s">
        <v>33</v>
      </c>
      <c r="E99" s="112">
        <f>$C$9+$C$10</f>
        <v>215</v>
      </c>
      <c r="F99" s="6" t="s">
        <v>63</v>
      </c>
      <c r="G99" s="121" t="s">
        <v>126</v>
      </c>
      <c r="H99" s="122"/>
      <c r="I99" s="114">
        <v>1</v>
      </c>
      <c r="J99" s="46">
        <f t="shared" si="6"/>
        <v>215</v>
      </c>
      <c r="K99" s="9"/>
    </row>
    <row r="100" spans="1:11" x14ac:dyDescent="0.25">
      <c r="A100" s="66"/>
      <c r="B100" s="66"/>
      <c r="C100" s="82"/>
      <c r="D100" s="19" t="s">
        <v>35</v>
      </c>
      <c r="E100" s="112">
        <v>1</v>
      </c>
      <c r="F100" s="6" t="s">
        <v>63</v>
      </c>
      <c r="G100" s="121" t="s">
        <v>126</v>
      </c>
      <c r="H100" s="122"/>
      <c r="I100" s="114">
        <v>250</v>
      </c>
      <c r="J100" s="46">
        <f t="shared" si="6"/>
        <v>250</v>
      </c>
      <c r="K100" s="9"/>
    </row>
    <row r="101" spans="1:11" x14ac:dyDescent="0.25">
      <c r="A101" s="66"/>
      <c r="B101" s="66"/>
      <c r="C101" s="82"/>
      <c r="D101" s="19" t="s">
        <v>36</v>
      </c>
      <c r="E101" s="112">
        <v>1</v>
      </c>
      <c r="F101" s="6" t="s">
        <v>63</v>
      </c>
      <c r="G101" s="121" t="s">
        <v>126</v>
      </c>
      <c r="H101" s="122"/>
      <c r="I101" s="114">
        <v>250</v>
      </c>
      <c r="J101" s="46">
        <f t="shared" si="6"/>
        <v>250</v>
      </c>
    </row>
    <row r="102" spans="1:11" x14ac:dyDescent="0.25">
      <c r="A102" s="66"/>
      <c r="B102" s="66"/>
      <c r="C102" s="82"/>
      <c r="D102" s="19" t="s">
        <v>37</v>
      </c>
      <c r="E102" s="112">
        <v>1</v>
      </c>
      <c r="F102" s="6" t="s">
        <v>63</v>
      </c>
      <c r="G102" s="121" t="s">
        <v>126</v>
      </c>
      <c r="H102" s="122"/>
      <c r="I102" s="114">
        <v>300</v>
      </c>
      <c r="J102" s="46">
        <f t="shared" si="6"/>
        <v>300</v>
      </c>
    </row>
    <row r="103" spans="1:11" x14ac:dyDescent="0.25">
      <c r="A103" s="66"/>
      <c r="B103" s="69">
        <v>3</v>
      </c>
      <c r="C103" s="70" t="s">
        <v>38</v>
      </c>
      <c r="D103" s="19" t="s">
        <v>39</v>
      </c>
      <c r="E103" s="112">
        <f>$C$9+$C$10</f>
        <v>215</v>
      </c>
      <c r="F103" s="6" t="s">
        <v>63</v>
      </c>
      <c r="G103" s="121" t="s">
        <v>126</v>
      </c>
      <c r="H103" s="122"/>
      <c r="I103" s="114">
        <v>0.5</v>
      </c>
      <c r="J103" s="46">
        <f t="shared" si="6"/>
        <v>107.5</v>
      </c>
    </row>
    <row r="104" spans="1:11" x14ac:dyDescent="0.25">
      <c r="A104" s="66"/>
      <c r="B104" s="69"/>
      <c r="C104" s="70"/>
      <c r="D104" s="19" t="s">
        <v>40</v>
      </c>
      <c r="E104" s="112">
        <f>$C$9+$C$10</f>
        <v>215</v>
      </c>
      <c r="F104" s="6" t="s">
        <v>63</v>
      </c>
      <c r="G104" s="121" t="s">
        <v>126</v>
      </c>
      <c r="H104" s="122"/>
      <c r="I104" s="114">
        <v>1</v>
      </c>
      <c r="J104" s="46">
        <f t="shared" si="6"/>
        <v>215</v>
      </c>
    </row>
    <row r="105" spans="1:11" x14ac:dyDescent="0.25">
      <c r="A105" s="66"/>
      <c r="B105" s="8">
        <v>4</v>
      </c>
      <c r="C105" s="20" t="s">
        <v>69</v>
      </c>
      <c r="D105" s="19" t="s">
        <v>70</v>
      </c>
      <c r="E105" s="112">
        <v>0</v>
      </c>
      <c r="F105" s="6" t="s">
        <v>5</v>
      </c>
      <c r="G105" s="121" t="s">
        <v>126</v>
      </c>
      <c r="H105" s="122"/>
      <c r="I105" s="114">
        <v>0</v>
      </c>
      <c r="J105" s="46">
        <f t="shared" si="6"/>
        <v>0</v>
      </c>
    </row>
    <row r="106" spans="1:11" x14ac:dyDescent="0.25">
      <c r="A106" s="66"/>
      <c r="B106" s="8">
        <v>5</v>
      </c>
      <c r="C106" s="13" t="s">
        <v>50</v>
      </c>
      <c r="D106" s="13" t="s">
        <v>85</v>
      </c>
      <c r="E106" s="111">
        <v>0</v>
      </c>
      <c r="F106" s="38" t="s">
        <v>5</v>
      </c>
      <c r="G106" s="121" t="s">
        <v>126</v>
      </c>
      <c r="H106" s="122"/>
      <c r="I106" s="113">
        <v>0</v>
      </c>
      <c r="J106" s="46">
        <f t="shared" si="6"/>
        <v>0</v>
      </c>
    </row>
    <row r="107" spans="1:11" x14ac:dyDescent="0.25">
      <c r="A107" s="68"/>
      <c r="B107" s="71" t="s">
        <v>41</v>
      </c>
      <c r="C107" s="71"/>
      <c r="D107" s="71"/>
      <c r="E107" s="71"/>
      <c r="F107" s="71"/>
      <c r="G107" s="71"/>
      <c r="H107" s="71"/>
      <c r="I107" s="71"/>
      <c r="J107" s="42">
        <f>SUM(J94:J106)</f>
        <v>4057.5</v>
      </c>
    </row>
    <row r="108" spans="1:11" x14ac:dyDescent="0.25">
      <c r="A108" s="16"/>
      <c r="B108" s="17"/>
      <c r="C108" s="17"/>
      <c r="D108" s="17"/>
      <c r="E108" s="17"/>
      <c r="F108" s="17"/>
      <c r="G108" s="17"/>
      <c r="H108" s="17"/>
      <c r="I108" s="17"/>
      <c r="J108" s="43"/>
    </row>
    <row r="109" spans="1:11" x14ac:dyDescent="0.25">
      <c r="A109" s="65" t="s">
        <v>7</v>
      </c>
      <c r="B109" s="77" t="s">
        <v>75</v>
      </c>
      <c r="C109" s="77"/>
      <c r="D109" s="77"/>
      <c r="E109" s="77"/>
      <c r="F109" s="77"/>
      <c r="G109" s="77"/>
      <c r="H109" s="77"/>
      <c r="I109" s="77"/>
      <c r="J109" s="77"/>
    </row>
    <row r="110" spans="1:11" x14ac:dyDescent="0.25">
      <c r="A110" s="66"/>
      <c r="B110" s="8">
        <v>1</v>
      </c>
      <c r="C110" s="54" t="s">
        <v>28</v>
      </c>
      <c r="D110" s="55"/>
      <c r="E110" s="112">
        <v>0</v>
      </c>
      <c r="F110" s="6" t="s">
        <v>130</v>
      </c>
      <c r="G110" s="121" t="s">
        <v>126</v>
      </c>
      <c r="H110" s="122"/>
      <c r="I110" s="113">
        <v>0</v>
      </c>
      <c r="J110" s="46">
        <f t="shared" ref="J110:J114" si="7">E110*I110</f>
        <v>0</v>
      </c>
    </row>
    <row r="111" spans="1:11" x14ac:dyDescent="0.25">
      <c r="A111" s="66"/>
      <c r="B111" s="8">
        <v>2</v>
      </c>
      <c r="C111" s="54" t="s">
        <v>68</v>
      </c>
      <c r="D111" s="55"/>
      <c r="E111" s="112">
        <v>0</v>
      </c>
      <c r="F111" s="6" t="s">
        <v>96</v>
      </c>
      <c r="G111" s="121" t="s">
        <v>126</v>
      </c>
      <c r="H111" s="122"/>
      <c r="I111" s="113">
        <v>0</v>
      </c>
      <c r="J111" s="46">
        <f t="shared" si="7"/>
        <v>0</v>
      </c>
    </row>
    <row r="112" spans="1:11" x14ac:dyDescent="0.25">
      <c r="A112" s="66"/>
      <c r="B112" s="25">
        <v>3</v>
      </c>
      <c r="C112" s="26" t="s">
        <v>98</v>
      </c>
      <c r="D112" s="26" t="s">
        <v>99</v>
      </c>
      <c r="E112" s="112">
        <v>0</v>
      </c>
      <c r="F112" s="6" t="s">
        <v>96</v>
      </c>
      <c r="G112" s="121" t="s">
        <v>126</v>
      </c>
      <c r="H112" s="122"/>
      <c r="I112" s="113">
        <v>0</v>
      </c>
      <c r="J112" s="46">
        <f t="shared" si="7"/>
        <v>0</v>
      </c>
    </row>
    <row r="113" spans="1:10" x14ac:dyDescent="0.25">
      <c r="A113" s="66"/>
      <c r="B113" s="25"/>
      <c r="C113" s="26"/>
      <c r="D113" s="26" t="s">
        <v>100</v>
      </c>
      <c r="E113" s="112">
        <v>0</v>
      </c>
      <c r="F113" s="6" t="s">
        <v>96</v>
      </c>
      <c r="G113" s="121" t="s">
        <v>126</v>
      </c>
      <c r="H113" s="122"/>
      <c r="I113" s="113">
        <v>0</v>
      </c>
      <c r="J113" s="46">
        <f t="shared" si="7"/>
        <v>0</v>
      </c>
    </row>
    <row r="114" spans="1:10" x14ac:dyDescent="0.25">
      <c r="A114" s="66"/>
      <c r="B114" s="25"/>
      <c r="C114" s="26"/>
      <c r="D114" s="26" t="s">
        <v>101</v>
      </c>
      <c r="E114" s="112">
        <v>0</v>
      </c>
      <c r="F114" s="6"/>
      <c r="G114" s="121" t="s">
        <v>126</v>
      </c>
      <c r="H114" s="122"/>
      <c r="I114" s="113">
        <v>0</v>
      </c>
      <c r="J114" s="46">
        <f t="shared" si="7"/>
        <v>0</v>
      </c>
    </row>
    <row r="115" spans="1:10" x14ac:dyDescent="0.25">
      <c r="A115" s="66"/>
      <c r="B115" s="71" t="s">
        <v>77</v>
      </c>
      <c r="C115" s="71"/>
      <c r="D115" s="71"/>
      <c r="E115" s="71"/>
      <c r="F115" s="71"/>
      <c r="G115" s="71"/>
      <c r="H115" s="71"/>
      <c r="I115" s="71"/>
      <c r="J115" s="23">
        <f>SUM(J110:J114)</f>
        <v>0</v>
      </c>
    </row>
    <row r="116" spans="1:10" s="18" customFormat="1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47"/>
    </row>
    <row r="117" spans="1:10" x14ac:dyDescent="0.25">
      <c r="A117" s="65" t="s">
        <v>74</v>
      </c>
      <c r="B117" s="77" t="s">
        <v>128</v>
      </c>
      <c r="C117" s="77"/>
      <c r="D117" s="77"/>
      <c r="E117" s="77"/>
      <c r="F117" s="77"/>
      <c r="G117" s="77"/>
      <c r="H117" s="77"/>
      <c r="I117" s="77"/>
      <c r="J117" s="77"/>
    </row>
    <row r="118" spans="1:10" ht="39" customHeight="1" x14ac:dyDescent="0.25">
      <c r="A118" s="65"/>
      <c r="B118" s="123">
        <v>1</v>
      </c>
      <c r="C118" s="124" t="s">
        <v>129</v>
      </c>
      <c r="D118" s="125"/>
      <c r="E118" s="147">
        <v>1</v>
      </c>
      <c r="F118" s="35" t="s">
        <v>130</v>
      </c>
      <c r="G118" s="149">
        <v>1</v>
      </c>
      <c r="H118" s="126" t="s">
        <v>30</v>
      </c>
      <c r="I118" s="150">
        <v>20000</v>
      </c>
      <c r="J118" s="127">
        <f>E118*G118*I118</f>
        <v>20000</v>
      </c>
    </row>
    <row r="119" spans="1:10" ht="27" customHeight="1" x14ac:dyDescent="0.25">
      <c r="A119" s="66"/>
      <c r="B119" s="123">
        <v>1</v>
      </c>
      <c r="C119" s="124" t="s">
        <v>103</v>
      </c>
      <c r="D119" s="125"/>
      <c r="E119" s="147">
        <v>1</v>
      </c>
      <c r="F119" s="35" t="s">
        <v>130</v>
      </c>
      <c r="G119" s="149">
        <v>1</v>
      </c>
      <c r="H119" s="126" t="s">
        <v>30</v>
      </c>
      <c r="I119" s="150">
        <v>2500</v>
      </c>
      <c r="J119" s="127">
        <f>E119*G119*I119</f>
        <v>2500</v>
      </c>
    </row>
    <row r="120" spans="1:10" ht="25.5" customHeight="1" x14ac:dyDescent="0.25">
      <c r="A120" s="66"/>
      <c r="B120" s="27">
        <v>2</v>
      </c>
      <c r="C120" s="56" t="s">
        <v>87</v>
      </c>
      <c r="D120" s="57"/>
      <c r="E120" s="147">
        <v>1</v>
      </c>
      <c r="F120" s="6" t="s">
        <v>130</v>
      </c>
      <c r="G120" s="149">
        <v>1</v>
      </c>
      <c r="H120" s="33" t="s">
        <v>30</v>
      </c>
      <c r="I120" s="151">
        <v>0</v>
      </c>
      <c r="J120" s="7">
        <f>E120*G120*I120</f>
        <v>0</v>
      </c>
    </row>
    <row r="121" spans="1:10" ht="24.75" customHeight="1" x14ac:dyDescent="0.25">
      <c r="A121" s="66"/>
      <c r="B121" s="8">
        <v>3</v>
      </c>
      <c r="C121" s="56" t="s">
        <v>102</v>
      </c>
      <c r="D121" s="57"/>
      <c r="E121" s="148">
        <v>1</v>
      </c>
      <c r="F121" s="6" t="s">
        <v>130</v>
      </c>
      <c r="G121" s="149">
        <v>1</v>
      </c>
      <c r="H121" s="33" t="s">
        <v>30</v>
      </c>
      <c r="I121" s="117">
        <v>0</v>
      </c>
      <c r="J121" s="7">
        <f>E121*G121*I121</f>
        <v>0</v>
      </c>
    </row>
    <row r="122" spans="1:10" x14ac:dyDescent="0.25">
      <c r="A122" s="66"/>
      <c r="B122" s="8">
        <v>4</v>
      </c>
      <c r="C122" s="54" t="s">
        <v>152</v>
      </c>
      <c r="D122" s="55"/>
      <c r="E122" s="148">
        <v>1</v>
      </c>
      <c r="F122" s="6" t="s">
        <v>8</v>
      </c>
      <c r="G122" s="115">
        <f>$C$8</f>
        <v>2</v>
      </c>
      <c r="H122" s="33" t="s">
        <v>10</v>
      </c>
      <c r="I122" s="117">
        <v>0</v>
      </c>
      <c r="J122" s="7">
        <f>E122*G122*I122</f>
        <v>0</v>
      </c>
    </row>
    <row r="123" spans="1:10" x14ac:dyDescent="0.25">
      <c r="A123" s="66"/>
      <c r="B123" s="105" t="s">
        <v>76</v>
      </c>
      <c r="C123" s="105"/>
      <c r="D123" s="105"/>
      <c r="E123" s="105"/>
      <c r="F123" s="105"/>
      <c r="G123" s="105"/>
      <c r="H123" s="105"/>
      <c r="I123" s="105"/>
      <c r="J123" s="23">
        <f>SUM(J118:J122)</f>
        <v>22500</v>
      </c>
    </row>
    <row r="124" spans="1:10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50"/>
    </row>
    <row r="125" spans="1:10" x14ac:dyDescent="0.25">
      <c r="A125" s="83" t="s">
        <v>153</v>
      </c>
      <c r="B125" s="83"/>
      <c r="C125" s="83"/>
      <c r="D125" s="83"/>
      <c r="E125" s="83"/>
      <c r="F125" s="83"/>
      <c r="G125" s="83"/>
      <c r="H125" s="83"/>
      <c r="I125" s="83"/>
      <c r="J125" s="49">
        <f>J71+J91+J107+J115+J123</f>
        <v>48557.5</v>
      </c>
    </row>
  </sheetData>
  <mergeCells count="97">
    <mergeCell ref="A125:I125"/>
    <mergeCell ref="C38:D38"/>
    <mergeCell ref="B25:I25"/>
    <mergeCell ref="G106:H106"/>
    <mergeCell ref="C118:D118"/>
    <mergeCell ref="G44:H44"/>
    <mergeCell ref="G18:H18"/>
    <mergeCell ref="G110:H110"/>
    <mergeCell ref="G111:H111"/>
    <mergeCell ref="G112:H112"/>
    <mergeCell ref="G113:H113"/>
    <mergeCell ref="G114:H114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A117:A123"/>
    <mergeCell ref="B117:J117"/>
    <mergeCell ref="B123:I123"/>
    <mergeCell ref="B71:I71"/>
    <mergeCell ref="A73:A91"/>
    <mergeCell ref="B73:J73"/>
    <mergeCell ref="B77:B87"/>
    <mergeCell ref="C77:C87"/>
    <mergeCell ref="B39:I39"/>
    <mergeCell ref="A40:J40"/>
    <mergeCell ref="A41:I41"/>
    <mergeCell ref="B32:I32"/>
    <mergeCell ref="A33:I33"/>
    <mergeCell ref="A34:A39"/>
    <mergeCell ref="B34:J34"/>
    <mergeCell ref="C35:D35"/>
    <mergeCell ref="C36:D36"/>
    <mergeCell ref="C37:D37"/>
    <mergeCell ref="B19:J19"/>
    <mergeCell ref="C20:D20"/>
    <mergeCell ref="A19:A32"/>
    <mergeCell ref="C24:D24"/>
    <mergeCell ref="B26:J26"/>
    <mergeCell ref="B27:J27"/>
    <mergeCell ref="C28:D28"/>
    <mergeCell ref="C29:D29"/>
    <mergeCell ref="C30:D30"/>
    <mergeCell ref="C31:D31"/>
    <mergeCell ref="C21:D21"/>
    <mergeCell ref="C22:D22"/>
    <mergeCell ref="C23:D23"/>
    <mergeCell ref="C119:D119"/>
    <mergeCell ref="A93:A107"/>
    <mergeCell ref="B93:J93"/>
    <mergeCell ref="B94:B95"/>
    <mergeCell ref="C94:C95"/>
    <mergeCell ref="B96:B102"/>
    <mergeCell ref="C96:C102"/>
    <mergeCell ref="B103:B104"/>
    <mergeCell ref="C103:C104"/>
    <mergeCell ref="B107:I107"/>
    <mergeCell ref="C122:D122"/>
    <mergeCell ref="A109:A115"/>
    <mergeCell ref="B109:J109"/>
    <mergeCell ref="C121:D121"/>
    <mergeCell ref="B115:I115"/>
    <mergeCell ref="C68:C70"/>
    <mergeCell ref="B91:I91"/>
    <mergeCell ref="C89:C90"/>
    <mergeCell ref="B89:B90"/>
    <mergeCell ref="B63:B64"/>
    <mergeCell ref="C63:C64"/>
    <mergeCell ref="B65:B70"/>
    <mergeCell ref="C65:C67"/>
    <mergeCell ref="C74:D74"/>
    <mergeCell ref="C75:D75"/>
    <mergeCell ref="C76:D76"/>
    <mergeCell ref="C46:C49"/>
    <mergeCell ref="B50:B52"/>
    <mergeCell ref="C50:C52"/>
    <mergeCell ref="B53:B58"/>
    <mergeCell ref="C53:C55"/>
    <mergeCell ref="C56:C58"/>
    <mergeCell ref="A116:I116"/>
    <mergeCell ref="C111:D111"/>
    <mergeCell ref="C110:D110"/>
    <mergeCell ref="C120:D120"/>
    <mergeCell ref="A1:J2"/>
    <mergeCell ref="C59:C62"/>
    <mergeCell ref="B59:B62"/>
    <mergeCell ref="A45:A71"/>
    <mergeCell ref="B45:J45"/>
    <mergeCell ref="B46:B49"/>
  </mergeCells>
  <pageMargins left="0.41" right="0.19" top="0.49" bottom="0.3" header="0.31496062992125984" footer="0.18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FITRI KURNIASIH</dc:creator>
  <cp:lastModifiedBy>David</cp:lastModifiedBy>
  <cp:lastPrinted>2013-05-08T21:41:04Z</cp:lastPrinted>
  <dcterms:created xsi:type="dcterms:W3CDTF">2012-02-07T04:18:24Z</dcterms:created>
  <dcterms:modified xsi:type="dcterms:W3CDTF">2019-10-15T13:50:01Z</dcterms:modified>
</cp:coreProperties>
</file>